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Brede\Dropbox\Brede-2017\ROL\Budsjett og Regnskap\Budsjett og Regnskap 2019\Årsavslutning 2019\"/>
    </mc:Choice>
  </mc:AlternateContent>
  <xr:revisionPtr revIDLastSave="0" documentId="8_{789D6FBC-169E-479F-B454-B36E6742D2BD}" xr6:coauthVersionLast="45" xr6:coauthVersionMax="45" xr10:uidLastSave="{00000000-0000-0000-0000-000000000000}"/>
  <bookViews>
    <workbookView xWindow="10350" yWindow="780" windowWidth="13215" windowHeight="15600" activeTab="1" xr2:uid="{00000000-000D-0000-FFFF-FFFF00000000}"/>
  </bookViews>
  <sheets>
    <sheet name="Budsjettforslag" sheetId="7" r:id="rId1"/>
    <sheet name="Budsjettforslag med kode" sheetId="6" r:id="rId2"/>
  </sheets>
  <definedNames>
    <definedName name="_xlnm.Print_Area" localSheetId="0">Budsjettforslag!$A$1:$G$89</definedName>
    <definedName name="_xlnm.Print_Area" localSheetId="1">'Budsjettforslag med kode'!$A$1:$G$90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6" l="1"/>
  <c r="E23" i="7"/>
  <c r="F85" i="7" l="1"/>
  <c r="E85" i="7"/>
  <c r="C85" i="7"/>
  <c r="B85" i="7"/>
  <c r="D85" i="7" s="1"/>
  <c r="D7" i="7" s="1"/>
  <c r="G84" i="7"/>
  <c r="D84" i="7"/>
  <c r="G83" i="7"/>
  <c r="D83" i="7"/>
  <c r="G82" i="7"/>
  <c r="D82" i="7"/>
  <c r="G81" i="7"/>
  <c r="D81" i="7"/>
  <c r="G80" i="7"/>
  <c r="D80" i="7"/>
  <c r="D79" i="7"/>
  <c r="G78" i="7"/>
  <c r="D78" i="7"/>
  <c r="G77" i="7"/>
  <c r="D77" i="7"/>
  <c r="G76" i="7"/>
  <c r="D76" i="7"/>
  <c r="F69" i="7"/>
  <c r="E69" i="7"/>
  <c r="C69" i="7"/>
  <c r="B69" i="7"/>
  <c r="G68" i="7"/>
  <c r="D68" i="7"/>
  <c r="F66" i="7"/>
  <c r="E66" i="7"/>
  <c r="C66" i="7"/>
  <c r="B66" i="7"/>
  <c r="G64" i="7"/>
  <c r="D64" i="7"/>
  <c r="G63" i="7"/>
  <c r="D63" i="7"/>
  <c r="G62" i="7"/>
  <c r="D62" i="7"/>
  <c r="F60" i="7"/>
  <c r="E60" i="7"/>
  <c r="C60" i="7"/>
  <c r="B60" i="7"/>
  <c r="G59" i="7"/>
  <c r="D59" i="7"/>
  <c r="G58" i="7"/>
  <c r="D58" i="7"/>
  <c r="G57" i="7"/>
  <c r="D57" i="7"/>
  <c r="G56" i="7"/>
  <c r="D56" i="7"/>
  <c r="G55" i="7"/>
  <c r="D55" i="7"/>
  <c r="G54" i="7"/>
  <c r="D54" i="7"/>
  <c r="F52" i="7"/>
  <c r="E52" i="7"/>
  <c r="G52" i="7" s="1"/>
  <c r="C52" i="7"/>
  <c r="B52" i="7"/>
  <c r="G51" i="7"/>
  <c r="D51" i="7"/>
  <c r="G49" i="7"/>
  <c r="F49" i="7"/>
  <c r="E49" i="7"/>
  <c r="C49" i="7"/>
  <c r="B49" i="7"/>
  <c r="G48" i="7"/>
  <c r="D48" i="7"/>
  <c r="G47" i="7"/>
  <c r="D47" i="7"/>
  <c r="F45" i="7"/>
  <c r="E45" i="7"/>
  <c r="C45" i="7"/>
  <c r="B45" i="7"/>
  <c r="G44" i="7"/>
  <c r="D44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F33" i="7"/>
  <c r="E33" i="7"/>
  <c r="C33" i="7"/>
  <c r="B33" i="7"/>
  <c r="B70" i="7" s="1"/>
  <c r="G32" i="7"/>
  <c r="D32" i="7"/>
  <c r="G31" i="7"/>
  <c r="D31" i="7"/>
  <c r="G30" i="7"/>
  <c r="D30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G16" i="7"/>
  <c r="D16" i="7"/>
  <c r="G15" i="7"/>
  <c r="D15" i="7"/>
  <c r="G14" i="7"/>
  <c r="D14" i="7"/>
  <c r="E11" i="7"/>
  <c r="E74" i="7" s="1"/>
  <c r="B11" i="7"/>
  <c r="B74" i="7" s="1"/>
  <c r="F7" i="7"/>
  <c r="C7" i="7"/>
  <c r="D44" i="6"/>
  <c r="C70" i="7" l="1"/>
  <c r="C6" i="7" s="1"/>
  <c r="C8" i="7" s="1"/>
  <c r="C86" i="7"/>
  <c r="B7" i="7"/>
  <c r="E70" i="7"/>
  <c r="E6" i="7" s="1"/>
  <c r="D52" i="7"/>
  <c r="D49" i="7"/>
  <c r="D60" i="7"/>
  <c r="G66" i="7"/>
  <c r="D69" i="7"/>
  <c r="G85" i="7"/>
  <c r="G7" i="7" s="1"/>
  <c r="G45" i="7"/>
  <c r="F70" i="7"/>
  <c r="F6" i="7" s="1"/>
  <c r="F8" i="7" s="1"/>
  <c r="G33" i="7"/>
  <c r="D45" i="7"/>
  <c r="G60" i="7"/>
  <c r="D66" i="7"/>
  <c r="G69" i="7"/>
  <c r="F86" i="7"/>
  <c r="C71" i="7"/>
  <c r="B6" i="7"/>
  <c r="B8" i="7" s="1"/>
  <c r="D33" i="7"/>
  <c r="E7" i="7"/>
  <c r="C67" i="6"/>
  <c r="B67" i="6"/>
  <c r="E67" i="6"/>
  <c r="F67" i="6"/>
  <c r="D70" i="7" l="1"/>
  <c r="D6" i="7" s="1"/>
  <c r="D8" i="7" s="1"/>
  <c r="F71" i="7"/>
  <c r="G70" i="7"/>
  <c r="G6" i="7" s="1"/>
  <c r="G8" i="7" s="1"/>
  <c r="E8" i="7"/>
  <c r="F86" i="6"/>
  <c r="F7" i="6" s="1"/>
  <c r="E86" i="6"/>
  <c r="C86" i="6"/>
  <c r="C7" i="6" s="1"/>
  <c r="B86" i="6"/>
  <c r="C87" i="6" s="1"/>
  <c r="G85" i="6"/>
  <c r="D85" i="6"/>
  <c r="G84" i="6"/>
  <c r="D84" i="6"/>
  <c r="G83" i="6"/>
  <c r="D83" i="6"/>
  <c r="G82" i="6"/>
  <c r="D82" i="6"/>
  <c r="G81" i="6"/>
  <c r="D81" i="6"/>
  <c r="D80" i="6"/>
  <c r="G79" i="6"/>
  <c r="D79" i="6"/>
  <c r="G78" i="6"/>
  <c r="D78" i="6"/>
  <c r="G77" i="6"/>
  <c r="D77" i="6"/>
  <c r="F70" i="6"/>
  <c r="E70" i="6"/>
  <c r="C70" i="6"/>
  <c r="B70" i="6"/>
  <c r="G69" i="6"/>
  <c r="D69" i="6"/>
  <c r="D67" i="6"/>
  <c r="G65" i="6"/>
  <c r="D65" i="6"/>
  <c r="G64" i="6"/>
  <c r="D64" i="6"/>
  <c r="G63" i="6"/>
  <c r="D63" i="6"/>
  <c r="F61" i="6"/>
  <c r="E61" i="6"/>
  <c r="C61" i="6"/>
  <c r="B61" i="6"/>
  <c r="G60" i="6"/>
  <c r="D60" i="6"/>
  <c r="G59" i="6"/>
  <c r="D59" i="6"/>
  <c r="G58" i="6"/>
  <c r="D58" i="6"/>
  <c r="G57" i="6"/>
  <c r="D57" i="6"/>
  <c r="G56" i="6"/>
  <c r="D56" i="6"/>
  <c r="G55" i="6"/>
  <c r="D55" i="6"/>
  <c r="F53" i="6"/>
  <c r="E53" i="6"/>
  <c r="C53" i="6"/>
  <c r="B53" i="6"/>
  <c r="G52" i="6"/>
  <c r="D52" i="6"/>
  <c r="F50" i="6"/>
  <c r="E50" i="6"/>
  <c r="C50" i="6"/>
  <c r="B50" i="6"/>
  <c r="G49" i="6"/>
  <c r="D49" i="6"/>
  <c r="G48" i="6"/>
  <c r="D48" i="6"/>
  <c r="F46" i="6"/>
  <c r="E46" i="6"/>
  <c r="C46" i="6"/>
  <c r="B46" i="6"/>
  <c r="G45" i="6"/>
  <c r="D45" i="6"/>
  <c r="G43" i="6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F34" i="6"/>
  <c r="C34" i="6"/>
  <c r="B34" i="6"/>
  <c r="E34" i="6"/>
  <c r="D33" i="6"/>
  <c r="G32" i="6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E12" i="6"/>
  <c r="E75" i="6" s="1"/>
  <c r="B12" i="6"/>
  <c r="B75" i="6" s="1"/>
  <c r="B7" i="6" l="1"/>
  <c r="D50" i="6"/>
  <c r="B71" i="6"/>
  <c r="B6" i="6" s="1"/>
  <c r="B8" i="6" s="1"/>
  <c r="F87" i="6"/>
  <c r="G46" i="6"/>
  <c r="D86" i="6"/>
  <c r="D7" i="6" s="1"/>
  <c r="G50" i="6"/>
  <c r="D53" i="6"/>
  <c r="G61" i="6"/>
  <c r="G70" i="6"/>
  <c r="C71" i="6"/>
  <c r="C6" i="6" s="1"/>
  <c r="C8" i="6" s="1"/>
  <c r="D46" i="6"/>
  <c r="G53" i="6"/>
  <c r="D61" i="6"/>
  <c r="D70" i="6"/>
  <c r="E7" i="6"/>
  <c r="G86" i="6"/>
  <c r="G7" i="6" s="1"/>
  <c r="F71" i="6"/>
  <c r="F6" i="6" s="1"/>
  <c r="F8" i="6" s="1"/>
  <c r="G34" i="6"/>
  <c r="D34" i="6"/>
  <c r="G33" i="6"/>
  <c r="D71" i="6" l="1"/>
  <c r="D6" i="6" s="1"/>
  <c r="D8" i="6" s="1"/>
  <c r="C72" i="6"/>
  <c r="E71" i="6"/>
  <c r="E6" i="6" s="1"/>
  <c r="E8" i="6" s="1"/>
  <c r="G67" i="6"/>
  <c r="G71" i="6" s="1"/>
  <c r="G6" i="6" s="1"/>
  <c r="G8" i="6" s="1"/>
  <c r="F72" i="6" l="1"/>
</calcChain>
</file>

<file path=xl/sharedStrings.xml><?xml version="1.0" encoding="utf-8"?>
<sst xmlns="http://schemas.openxmlformats.org/spreadsheetml/2006/main" count="283" uniqueCount="163">
  <si>
    <t>RINGERIKE ORIENTERINGSLAG</t>
  </si>
  <si>
    <t>RESULTATREGNSKAP</t>
  </si>
  <si>
    <t>DRIFT:</t>
  </si>
  <si>
    <t>Inntekter</t>
  </si>
  <si>
    <t>Kostnader</t>
  </si>
  <si>
    <t>Netto</t>
  </si>
  <si>
    <t>ADMINISTRASJON</t>
  </si>
  <si>
    <t>Medl. kont.</t>
  </si>
  <si>
    <t>Administrasjon</t>
  </si>
  <si>
    <t>Renteinntekter/bankgebyr</t>
  </si>
  <si>
    <t>Norsk Tipping - grasrotandelen</t>
  </si>
  <si>
    <t>Møteutgifter</t>
  </si>
  <si>
    <t>Annonsering</t>
  </si>
  <si>
    <t>Klubblokaler</t>
  </si>
  <si>
    <t>Materiell og utstyr</t>
  </si>
  <si>
    <t>Materiell-utstyr/Arr.pakke Sp.bank1</t>
  </si>
  <si>
    <t>Drakt/brikke-salg/kjøp</t>
  </si>
  <si>
    <t>Kurs</t>
  </si>
  <si>
    <t>Gaver</t>
  </si>
  <si>
    <t>Årsavslutning og klubbaften</t>
  </si>
  <si>
    <t>Moms-kompensasjon</t>
  </si>
  <si>
    <t>Kulturmidler Hole</t>
  </si>
  <si>
    <t>Kulturmidler Ringerike</t>
  </si>
  <si>
    <t>Sponsorstøtte-Sparebank1 -Ringerike</t>
  </si>
  <si>
    <t>VO midler/kompetanse</t>
  </si>
  <si>
    <t>Sum administrasjon</t>
  </si>
  <si>
    <t>TRENING / KONKURRANSER</t>
  </si>
  <si>
    <t>Startkontingent/egenandeler</t>
  </si>
  <si>
    <t>Stafetter</t>
  </si>
  <si>
    <t>NM/Hovedløp, inkl. reiseutgifter</t>
  </si>
  <si>
    <t>Trening/diverse</t>
  </si>
  <si>
    <t>Sum trening / konkurranser</t>
  </si>
  <si>
    <t>REKRUTTERING</t>
  </si>
  <si>
    <t>Annet rekruttering</t>
  </si>
  <si>
    <t>O troll, rekrutter Finn Fram mm</t>
  </si>
  <si>
    <t>Sum rekruttering</t>
  </si>
  <si>
    <t>TUR-ORIENTERING</t>
  </si>
  <si>
    <t>Tur-orientering</t>
  </si>
  <si>
    <t>Sum tur-orientering</t>
  </si>
  <si>
    <t>ARRANGEMENT</t>
  </si>
  <si>
    <t>Klubbmesterskap</t>
  </si>
  <si>
    <t>Sum arrangement</t>
  </si>
  <si>
    <t>DUGNAD</t>
  </si>
  <si>
    <t>Ribbemarsjen</t>
  </si>
  <si>
    <t>Grenaderløpet</t>
  </si>
  <si>
    <t>Eggemomila</t>
  </si>
  <si>
    <t>Sum  dugnad</t>
  </si>
  <si>
    <t>INFO</t>
  </si>
  <si>
    <t>Web-sider</t>
  </si>
  <si>
    <t>Sum info</t>
  </si>
  <si>
    <t>SUM overskudd/underskudd ekskl.kartdrift</t>
  </si>
  <si>
    <t>Overskudd/underskudd eksklusiv drift kart overført til egenkapital</t>
  </si>
  <si>
    <t>KART:</t>
  </si>
  <si>
    <t>Skolekart/nærkart</t>
  </si>
  <si>
    <t>Damtjern/Løvlia (moms-komp)</t>
  </si>
  <si>
    <t>Kleivstua</t>
  </si>
  <si>
    <t>Ajourføring av Mosmoen og Hovsmarka</t>
  </si>
  <si>
    <t>Ajourføring av eksisterende kart</t>
  </si>
  <si>
    <t>Synfaringsmateriell/ Programvare kart</t>
  </si>
  <si>
    <t>Kartsalg eksternt</t>
  </si>
  <si>
    <t>Kartsalg til egne løp (internsalg)</t>
  </si>
  <si>
    <t>SUM overskudd / underskudd(-) på kartdrift</t>
  </si>
  <si>
    <t>Overskudd/underskudd(-)  kart overført til kartfond</t>
  </si>
  <si>
    <t>1) startkontingent inkludert</t>
  </si>
  <si>
    <t>2) startkontingent ikke inkludert (føres i generell startkontingent-post)</t>
  </si>
  <si>
    <t>Barbar-O</t>
  </si>
  <si>
    <t>Veteranmesterskapet 2019</t>
  </si>
  <si>
    <t>Drift og sportslige aktiviteter</t>
  </si>
  <si>
    <t>Kart etablering og ajourføring</t>
  </si>
  <si>
    <t>Samlet resultatregnskap</t>
  </si>
  <si>
    <t>Ringkollen</t>
  </si>
  <si>
    <t>Regnskap 2019</t>
  </si>
  <si>
    <t>Konto inntekter</t>
  </si>
  <si>
    <t>Konto kost.</t>
  </si>
  <si>
    <t>3001</t>
  </si>
  <si>
    <t>4001</t>
  </si>
  <si>
    <t>4002</t>
  </si>
  <si>
    <t>8001</t>
  </si>
  <si>
    <t>8102</t>
  </si>
  <si>
    <t>8002</t>
  </si>
  <si>
    <t>4003</t>
  </si>
  <si>
    <t>3650</t>
  </si>
  <si>
    <t>4010</t>
  </si>
  <si>
    <t>4004</t>
  </si>
  <si>
    <t>3402</t>
  </si>
  <si>
    <t>3405</t>
  </si>
  <si>
    <t>4405</t>
  </si>
  <si>
    <t>3403,3404</t>
  </si>
  <si>
    <t>4403,4404</t>
  </si>
  <si>
    <t>4006</t>
  </si>
  <si>
    <t>3007,3464</t>
  </si>
  <si>
    <t>4007,4008,4464</t>
  </si>
  <si>
    <t>3011</t>
  </si>
  <si>
    <t>3010</t>
  </si>
  <si>
    <t>3014, 3015</t>
  </si>
  <si>
    <t>3098,3101</t>
  </si>
  <si>
    <t>4101</t>
  </si>
  <si>
    <t>3102</t>
  </si>
  <si>
    <t>4102</t>
  </si>
  <si>
    <t>3117</t>
  </si>
  <si>
    <t>4117</t>
  </si>
  <si>
    <t>3118</t>
  </si>
  <si>
    <t>4118</t>
  </si>
  <si>
    <t>3103</t>
  </si>
  <si>
    <t>4103</t>
  </si>
  <si>
    <t>3113</t>
  </si>
  <si>
    <t>4113</t>
  </si>
  <si>
    <t>3115</t>
  </si>
  <si>
    <t>4115</t>
  </si>
  <si>
    <t>3110,</t>
  </si>
  <si>
    <t>3111</t>
  </si>
  <si>
    <t>4111</t>
  </si>
  <si>
    <t>3097,3201,3202</t>
  </si>
  <si>
    <t>3203,3463,</t>
  </si>
  <si>
    <t>4203, 4210</t>
  </si>
  <si>
    <t>3301</t>
  </si>
  <si>
    <t>4301</t>
  </si>
  <si>
    <t>3401, 3429</t>
  </si>
  <si>
    <t>4401,</t>
  </si>
  <si>
    <t>3420</t>
  </si>
  <si>
    <t>4420</t>
  </si>
  <si>
    <t>3423</t>
  </si>
  <si>
    <t>4423</t>
  </si>
  <si>
    <t>3431</t>
  </si>
  <si>
    <t>4431</t>
  </si>
  <si>
    <t>3468</t>
  </si>
  <si>
    <t>4468</t>
  </si>
  <si>
    <t>4007,4464</t>
  </si>
  <si>
    <t>3601</t>
  </si>
  <si>
    <t>4601</t>
  </si>
  <si>
    <t>3602</t>
  </si>
  <si>
    <t>3430</t>
  </si>
  <si>
    <t>4430</t>
  </si>
  <si>
    <t>3506,3508,3520</t>
  </si>
  <si>
    <t>4506, 4508,4520</t>
  </si>
  <si>
    <t>3507</t>
  </si>
  <si>
    <t>4507</t>
  </si>
  <si>
    <t>3501</t>
  </si>
  <si>
    <t>4501</t>
  </si>
  <si>
    <t>4505</t>
  </si>
  <si>
    <t>4511</t>
  </si>
  <si>
    <t>3505,3590</t>
  </si>
  <si>
    <t>4590</t>
  </si>
  <si>
    <t>Andre dugnader/arrangement</t>
  </si>
  <si>
    <t>3005</t>
  </si>
  <si>
    <t>Ringerikskaruseller/Nattugla</t>
  </si>
  <si>
    <t>4011, 4462</t>
  </si>
  <si>
    <t>4005, 4402,</t>
  </si>
  <si>
    <t>Budsjettforslag Ringerike O-lag 2020</t>
  </si>
  <si>
    <t>Budsjettforslag 2020</t>
  </si>
  <si>
    <t>Offentlige midler / LAM</t>
  </si>
  <si>
    <t>Jukola 1)</t>
  </si>
  <si>
    <t>10 O- mila 1)</t>
  </si>
  <si>
    <t>Klubbtur Sarpsborg - Norw. Spring 2)</t>
  </si>
  <si>
    <t>Klubbtur Nord-Jysk 2)</t>
  </si>
  <si>
    <t>Andre samlinger/ leirer 2)</t>
  </si>
  <si>
    <t>Stipender</t>
  </si>
  <si>
    <t>4110, 4211</t>
  </si>
  <si>
    <t>4212</t>
  </si>
  <si>
    <t>4201, 4202</t>
  </si>
  <si>
    <t>Ringeriksløpet /KM mellom</t>
  </si>
  <si>
    <t>Night Hawk 2021</t>
  </si>
  <si>
    <t>Utkast pr. 20.01.2020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</si>
</sst>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0.00_);[Red]\(0.00\)"/>
    <numFmt numFmtId="166" formatCode="#,##0.00_ ;[Red]\-#,##0.00\ "/>
  </numFmts>
  <fonts count="20" x14ac:knownFonts="1">
    <font>
      <sz val="11"/>
      <color theme="1"/>
      <name val="Calibri"/>
      <family val="2"/>
      <scheme val="minor"/>
    </font>
    <font>
      <b/>
      <sz val="16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sz val="7"/>
      <name val="Comic Sans MS"/>
      <family val="4"/>
    </font>
    <font>
      <b/>
      <sz val="7"/>
      <name val="Comic Sans MS"/>
      <family val="4"/>
    </font>
    <font>
      <sz val="7"/>
      <color rgb="FFFF0000"/>
      <name val="Comic Sans MS"/>
      <family val="4"/>
    </font>
    <font>
      <sz val="7"/>
      <color theme="1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b/>
      <sz val="7"/>
      <color theme="1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sz val="11"/>
      <color theme="1"/>
      <name val="Calibri"/>
      <family val="2"/>
      <scheme val="minor"/>
    </font>
    <font>
      <sz val="10"/>
      <color rgb="FF00B050"/>
      <name val="Comic Sans MS"/>
      <family val="4"/>
    </font>
    <font>
      <sz val="10"/>
      <color rgb="FFFF0000"/>
      <name val="Comic Sans MS"/>
      <family val="4"/>
    </font>
    <font>
      <sz val="7"/>
      <color rgb="FF00B050"/>
      <name val="Comic Sans MS"/>
      <family val="4"/>
    </font>
    <font>
      <sz val="7"/>
      <color theme="1"/>
      <name val="Calibri"/>
      <family val="2"/>
      <scheme val="minor"/>
    </font>
    <font>
      <sz val="7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/>
    <xf numFmtId="165" fontId="4" fillId="5" borderId="1" xfId="0" applyNumberFormat="1" applyFont="1" applyFill="1" applyBorder="1"/>
    <xf numFmtId="165" fontId="4" fillId="0" borderId="1" xfId="0" applyNumberFormat="1" applyFont="1" applyBorder="1"/>
    <xf numFmtId="165" fontId="4" fillId="6" borderId="1" xfId="0" applyNumberFormat="1" applyFont="1" applyFill="1" applyBorder="1"/>
    <xf numFmtId="0" fontId="5" fillId="0" borderId="1" xfId="0" applyFont="1" applyBorder="1"/>
    <xf numFmtId="40" fontId="5" fillId="5" borderId="1" xfId="0" applyNumberFormat="1" applyFont="1" applyFill="1" applyBorder="1"/>
    <xf numFmtId="40" fontId="5" fillId="0" borderId="1" xfId="0" applyNumberFormat="1" applyFont="1" applyBorder="1"/>
    <xf numFmtId="40" fontId="5" fillId="6" borderId="1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6" fillId="4" borderId="1" xfId="0" applyFont="1" applyFill="1" applyBorder="1"/>
    <xf numFmtId="40" fontId="6" fillId="4" borderId="1" xfId="0" applyNumberFormat="1" applyFont="1" applyFill="1" applyBorder="1"/>
    <xf numFmtId="0" fontId="6" fillId="2" borderId="1" xfId="0" applyFont="1" applyFill="1" applyBorder="1"/>
    <xf numFmtId="0" fontId="5" fillId="7" borderId="1" xfId="0" applyFont="1" applyFill="1" applyBorder="1"/>
    <xf numFmtId="4" fontId="8" fillId="6" borderId="1" xfId="0" applyNumberFormat="1" applyFont="1" applyFill="1" applyBorder="1"/>
    <xf numFmtId="11" fontId="5" fillId="0" borderId="1" xfId="0" applyNumberFormat="1" applyFont="1" applyBorder="1"/>
    <xf numFmtId="0" fontId="6" fillId="8" borderId="1" xfId="0" applyFont="1" applyFill="1" applyBorder="1" applyAlignment="1">
      <alignment wrapText="1"/>
    </xf>
    <xf numFmtId="40" fontId="6" fillId="8" borderId="1" xfId="0" applyNumberFormat="1" applyFont="1" applyFill="1" applyBorder="1"/>
    <xf numFmtId="0" fontId="6" fillId="0" borderId="1" xfId="0" quotePrefix="1" applyFont="1" applyBorder="1" applyAlignment="1">
      <alignment horizontal="left" wrapText="1"/>
    </xf>
    <xf numFmtId="40" fontId="6" fillId="0" borderId="1" xfId="0" applyNumberFormat="1" applyFont="1" applyBorder="1"/>
    <xf numFmtId="0" fontId="9" fillId="0" borderId="0" xfId="0" quotePrefix="1" applyFont="1" applyAlignment="1">
      <alignment horizontal="left" wrapText="1"/>
    </xf>
    <xf numFmtId="40" fontId="9" fillId="0" borderId="0" xfId="0" applyNumberFormat="1" applyFont="1"/>
    <xf numFmtId="40" fontId="9" fillId="0" borderId="2" xfId="0" applyNumberFormat="1" applyFont="1" applyBorder="1"/>
    <xf numFmtId="166" fontId="0" fillId="0" borderId="0" xfId="0" applyNumberFormat="1"/>
    <xf numFmtId="0" fontId="10" fillId="0" borderId="0" xfId="0" applyFont="1"/>
    <xf numFmtId="165" fontId="10" fillId="0" borderId="0" xfId="0" applyNumberFormat="1" applyFont="1"/>
    <xf numFmtId="165" fontId="10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8" fillId="6" borderId="1" xfId="0" applyNumberFormat="1" applyFont="1" applyFill="1" applyBorder="1"/>
    <xf numFmtId="0" fontId="8" fillId="0" borderId="0" xfId="0" applyFont="1"/>
    <xf numFmtId="166" fontId="8" fillId="0" borderId="0" xfId="0" applyNumberFormat="1" applyFont="1"/>
    <xf numFmtId="40" fontId="11" fillId="9" borderId="1" xfId="0" applyNumberFormat="1" applyFont="1" applyFill="1" applyBorder="1"/>
    <xf numFmtId="0" fontId="12" fillId="0" borderId="0" xfId="0" applyFont="1"/>
    <xf numFmtId="0" fontId="6" fillId="0" borderId="0" xfId="0" quotePrefix="1" applyFont="1" applyAlignment="1">
      <alignment horizontal="left" wrapText="1"/>
    </xf>
    <xf numFmtId="40" fontId="6" fillId="0" borderId="0" xfId="0" applyNumberFormat="1" applyFont="1"/>
    <xf numFmtId="0" fontId="13" fillId="9" borderId="1" xfId="0" applyFont="1" applyFill="1" applyBorder="1"/>
    <xf numFmtId="40" fontId="11" fillId="0" borderId="1" xfId="0" applyNumberFormat="1" applyFont="1" applyBorder="1"/>
    <xf numFmtId="49" fontId="15" fillId="0" borderId="1" xfId="0" applyNumberFormat="1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left" wrapText="1"/>
    </xf>
    <xf numFmtId="49" fontId="1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17" fillId="0" borderId="1" xfId="1" applyNumberFormat="1" applyFont="1" applyBorder="1" applyAlignment="1">
      <alignment horizontal="left" wrapText="1"/>
    </xf>
    <xf numFmtId="49" fontId="7" fillId="0" borderId="1" xfId="1" applyNumberFormat="1" applyFont="1" applyBorder="1" applyAlignment="1">
      <alignment horizontal="left" wrapText="1"/>
    </xf>
    <xf numFmtId="0" fontId="18" fillId="0" borderId="1" xfId="0" applyFont="1" applyBorder="1"/>
    <xf numFmtId="49" fontId="1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18" fillId="10" borderId="1" xfId="0" applyFont="1" applyFill="1" applyBorder="1"/>
    <xf numFmtId="0" fontId="19" fillId="0" borderId="1" xfId="0" applyFont="1" applyBorder="1"/>
    <xf numFmtId="49" fontId="7" fillId="0" borderId="1" xfId="0" applyNumberFormat="1" applyFont="1" applyFill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C0C0C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0EB2-2125-40E0-8FB8-4F4001E3FD62}">
  <dimension ref="A1:G93"/>
  <sheetViews>
    <sheetView zoomScaleNormal="100" workbookViewId="0">
      <selection activeCell="E24" sqref="E24"/>
    </sheetView>
  </sheetViews>
  <sheetFormatPr baseColWidth="10" defaultRowHeight="15" x14ac:dyDescent="0.25"/>
  <cols>
    <col min="1" max="1" width="27.140625" customWidth="1"/>
    <col min="2" max="7" width="10.7109375" customWidth="1"/>
  </cols>
  <sheetData>
    <row r="1" spans="1:7" ht="24.75" x14ac:dyDescent="0.5">
      <c r="A1" s="1" t="s">
        <v>0</v>
      </c>
    </row>
    <row r="2" spans="1:7" x14ac:dyDescent="0.25">
      <c r="A2" t="s">
        <v>162</v>
      </c>
    </row>
    <row r="3" spans="1:7" ht="22.5" x14ac:dyDescent="0.45">
      <c r="A3" s="38" t="s">
        <v>148</v>
      </c>
      <c r="B3" s="35"/>
      <c r="C3" s="35"/>
      <c r="D3" s="35"/>
      <c r="E3" s="35"/>
      <c r="F3" s="35"/>
      <c r="G3" s="35"/>
    </row>
    <row r="4" spans="1:7" ht="16.5" x14ac:dyDescent="0.35">
      <c r="A4" s="32"/>
      <c r="B4" s="56" t="s">
        <v>149</v>
      </c>
      <c r="C4" s="56"/>
      <c r="D4" s="56"/>
      <c r="E4" s="56" t="s">
        <v>71</v>
      </c>
      <c r="F4" s="56"/>
      <c r="G4" s="56"/>
    </row>
    <row r="5" spans="1:7" ht="16.5" x14ac:dyDescent="0.35">
      <c r="A5" s="3"/>
      <c r="B5" s="33" t="s">
        <v>3</v>
      </c>
      <c r="C5" s="33" t="s">
        <v>4</v>
      </c>
      <c r="D5" s="33" t="s">
        <v>5</v>
      </c>
      <c r="E5" s="33" t="s">
        <v>3</v>
      </c>
      <c r="F5" s="33" t="s">
        <v>4</v>
      </c>
      <c r="G5" s="33" t="s">
        <v>5</v>
      </c>
    </row>
    <row r="6" spans="1:7" x14ac:dyDescent="0.25">
      <c r="A6" s="17" t="s">
        <v>67</v>
      </c>
      <c r="B6" s="42">
        <f>B70</f>
        <v>644100</v>
      </c>
      <c r="C6" s="42">
        <f t="shared" ref="C6:G6" si="0">C70</f>
        <v>512000</v>
      </c>
      <c r="D6" s="42">
        <f t="shared" si="0"/>
        <v>132100</v>
      </c>
      <c r="E6" s="42">
        <f t="shared" si="0"/>
        <v>800325.49000000011</v>
      </c>
      <c r="F6" s="42">
        <f t="shared" si="0"/>
        <v>724798.7699999999</v>
      </c>
      <c r="G6" s="42">
        <f t="shared" si="0"/>
        <v>75526.720000000001</v>
      </c>
    </row>
    <row r="7" spans="1:7" x14ac:dyDescent="0.25">
      <c r="A7" s="17" t="s">
        <v>68</v>
      </c>
      <c r="B7" s="42">
        <f>B85</f>
        <v>30000</v>
      </c>
      <c r="C7" s="42">
        <f t="shared" ref="C7:G7" si="1">C85</f>
        <v>165000</v>
      </c>
      <c r="D7" s="42">
        <f t="shared" si="1"/>
        <v>-135000</v>
      </c>
      <c r="E7" s="42">
        <f t="shared" si="1"/>
        <v>159430</v>
      </c>
      <c r="F7" s="42">
        <f t="shared" si="1"/>
        <v>64531.76</v>
      </c>
      <c r="G7" s="42">
        <f t="shared" si="1"/>
        <v>94898.239999999991</v>
      </c>
    </row>
    <row r="8" spans="1:7" ht="16.5" x14ac:dyDescent="0.35">
      <c r="A8" s="41" t="s">
        <v>69</v>
      </c>
      <c r="B8" s="37">
        <f>SUM(B6:B7)</f>
        <v>674100</v>
      </c>
      <c r="C8" s="37">
        <f t="shared" ref="C8:G8" si="2">SUM(C6:C7)</f>
        <v>677000</v>
      </c>
      <c r="D8" s="37">
        <f t="shared" si="2"/>
        <v>-2900</v>
      </c>
      <c r="E8" s="37">
        <f t="shared" si="2"/>
        <v>959755.49000000011</v>
      </c>
      <c r="F8" s="37">
        <f t="shared" si="2"/>
        <v>789330.52999999991</v>
      </c>
      <c r="G8" s="37">
        <f t="shared" si="2"/>
        <v>170424.95999999999</v>
      </c>
    </row>
    <row r="11" spans="1:7" ht="16.5" x14ac:dyDescent="0.35">
      <c r="A11" s="2" t="s">
        <v>1</v>
      </c>
      <c r="B11" s="56" t="str">
        <f>B4</f>
        <v>Budsjettforslag 2020</v>
      </c>
      <c r="C11" s="56"/>
      <c r="D11" s="56"/>
      <c r="E11" s="56" t="str">
        <f>E4</f>
        <v>Regnskap 2019</v>
      </c>
      <c r="F11" s="56"/>
      <c r="G11" s="56"/>
    </row>
    <row r="12" spans="1:7" ht="16.5" x14ac:dyDescent="0.35">
      <c r="A12" s="3" t="s">
        <v>2</v>
      </c>
      <c r="B12" s="4" t="s">
        <v>3</v>
      </c>
      <c r="C12" s="4" t="s">
        <v>4</v>
      </c>
      <c r="D12" s="4" t="s">
        <v>5</v>
      </c>
      <c r="E12" s="4" t="s">
        <v>3</v>
      </c>
      <c r="F12" s="4" t="s">
        <v>4</v>
      </c>
      <c r="G12" s="4" t="s">
        <v>5</v>
      </c>
    </row>
    <row r="13" spans="1:7" ht="16.5" x14ac:dyDescent="0.35">
      <c r="A13" s="5" t="s">
        <v>6</v>
      </c>
      <c r="B13" s="6"/>
      <c r="C13" s="6"/>
      <c r="D13" s="7"/>
      <c r="E13" s="8"/>
      <c r="F13" s="8"/>
      <c r="G13" s="7"/>
    </row>
    <row r="14" spans="1:7" x14ac:dyDescent="0.25">
      <c r="A14" s="9" t="s">
        <v>7</v>
      </c>
      <c r="B14" s="10">
        <v>47000</v>
      </c>
      <c r="C14" s="10">
        <v>6500</v>
      </c>
      <c r="D14" s="11">
        <f>+B14-C14</f>
        <v>40500</v>
      </c>
      <c r="E14" s="12">
        <v>48450</v>
      </c>
      <c r="F14" s="12">
        <v>6050</v>
      </c>
      <c r="G14" s="11">
        <f>E14-F14</f>
        <v>42400</v>
      </c>
    </row>
    <row r="15" spans="1:7" x14ac:dyDescent="0.25">
      <c r="A15" s="9" t="s">
        <v>8</v>
      </c>
      <c r="B15" s="10"/>
      <c r="C15" s="10">
        <v>10000</v>
      </c>
      <c r="D15" s="11">
        <f>B15-C15</f>
        <v>-10000</v>
      </c>
      <c r="E15" s="12"/>
      <c r="F15" s="12">
        <v>8266.74</v>
      </c>
      <c r="G15" s="11">
        <f t="shared" ref="G15:G29" si="3">E15-F15</f>
        <v>-8266.74</v>
      </c>
    </row>
    <row r="16" spans="1:7" x14ac:dyDescent="0.25">
      <c r="A16" s="9" t="s">
        <v>9</v>
      </c>
      <c r="B16" s="10">
        <v>6500</v>
      </c>
      <c r="C16" s="10">
        <v>2000</v>
      </c>
      <c r="D16" s="11">
        <f>B16-C16</f>
        <v>4500</v>
      </c>
      <c r="E16" s="12">
        <v>6577</v>
      </c>
      <c r="F16" s="12">
        <v>1060.5</v>
      </c>
      <c r="G16" s="11">
        <f t="shared" si="3"/>
        <v>5516.5</v>
      </c>
    </row>
    <row r="17" spans="1:7" x14ac:dyDescent="0.25">
      <c r="A17" s="9" t="s">
        <v>10</v>
      </c>
      <c r="B17" s="10">
        <v>15000</v>
      </c>
      <c r="C17" s="10"/>
      <c r="D17" s="11">
        <f>B17-C17</f>
        <v>15000</v>
      </c>
      <c r="E17" s="12">
        <v>12883.91</v>
      </c>
      <c r="F17" s="12"/>
      <c r="G17" s="11">
        <f t="shared" si="3"/>
        <v>12883.91</v>
      </c>
    </row>
    <row r="18" spans="1:7" x14ac:dyDescent="0.25">
      <c r="A18" s="9" t="s">
        <v>11</v>
      </c>
      <c r="B18" s="10"/>
      <c r="C18" s="10">
        <v>1000</v>
      </c>
      <c r="D18" s="11">
        <f>B18-C18</f>
        <v>-1000</v>
      </c>
      <c r="E18" s="12"/>
      <c r="F18" s="12"/>
      <c r="G18" s="11">
        <f t="shared" si="3"/>
        <v>0</v>
      </c>
    </row>
    <row r="19" spans="1:7" x14ac:dyDescent="0.25">
      <c r="A19" s="9" t="s">
        <v>12</v>
      </c>
      <c r="B19" s="10"/>
      <c r="C19" s="10">
        <v>30000</v>
      </c>
      <c r="D19" s="11">
        <f>+B19-C19</f>
        <v>-30000</v>
      </c>
      <c r="E19" s="12"/>
      <c r="F19" s="12">
        <v>19323.5</v>
      </c>
      <c r="G19" s="11">
        <f t="shared" si="3"/>
        <v>-19323.5</v>
      </c>
    </row>
    <row r="20" spans="1:7" x14ac:dyDescent="0.25">
      <c r="A20" s="9" t="s">
        <v>13</v>
      </c>
      <c r="B20" s="12"/>
      <c r="C20" s="10">
        <v>7000</v>
      </c>
      <c r="D20" s="11">
        <f>+B20-C20</f>
        <v>-7000</v>
      </c>
      <c r="E20" s="12"/>
      <c r="F20" s="12">
        <v>5836</v>
      </c>
      <c r="G20" s="11">
        <f t="shared" si="3"/>
        <v>-5836</v>
      </c>
    </row>
    <row r="21" spans="1:7" x14ac:dyDescent="0.25">
      <c r="A21" s="9" t="s">
        <v>14</v>
      </c>
      <c r="B21" s="12">
        <v>5000</v>
      </c>
      <c r="C21" s="12">
        <v>10000</v>
      </c>
      <c r="D21" s="11">
        <f t="shared" ref="D21:D29" si="4">B21-C21</f>
        <v>-5000</v>
      </c>
      <c r="E21" s="12">
        <v>26680</v>
      </c>
      <c r="F21" s="12">
        <v>5312.5</v>
      </c>
      <c r="G21" s="11">
        <f t="shared" si="3"/>
        <v>21367.5</v>
      </c>
    </row>
    <row r="22" spans="1:7" x14ac:dyDescent="0.25">
      <c r="A22" s="9" t="s">
        <v>15</v>
      </c>
      <c r="B22" s="12">
        <v>175000</v>
      </c>
      <c r="C22" s="12">
        <v>50000</v>
      </c>
      <c r="D22" s="11">
        <f t="shared" si="4"/>
        <v>125000</v>
      </c>
      <c r="E22" s="12"/>
      <c r="F22" s="12">
        <v>137265.45000000001</v>
      </c>
      <c r="G22" s="11">
        <f t="shared" si="3"/>
        <v>-137265.45000000001</v>
      </c>
    </row>
    <row r="23" spans="1:7" ht="15" customHeight="1" x14ac:dyDescent="0.25">
      <c r="A23" s="9" t="s">
        <v>16</v>
      </c>
      <c r="B23" s="12">
        <v>15000</v>
      </c>
      <c r="C23" s="12">
        <v>10000</v>
      </c>
      <c r="D23" s="11">
        <f t="shared" si="4"/>
        <v>5000</v>
      </c>
      <c r="E23" s="12">
        <f>2100+15425</f>
        <v>17525</v>
      </c>
      <c r="F23" s="12">
        <v>24262</v>
      </c>
      <c r="G23" s="11">
        <f t="shared" si="3"/>
        <v>-6737</v>
      </c>
    </row>
    <row r="24" spans="1:7" ht="15" customHeight="1" x14ac:dyDescent="0.25">
      <c r="A24" s="13" t="s">
        <v>17</v>
      </c>
      <c r="B24" s="12"/>
      <c r="C24" s="12">
        <v>5000</v>
      </c>
      <c r="D24" s="11">
        <f t="shared" si="4"/>
        <v>-5000</v>
      </c>
      <c r="E24" s="12"/>
      <c r="F24" s="12">
        <v>4600</v>
      </c>
      <c r="G24" s="11">
        <f t="shared" si="3"/>
        <v>-4600</v>
      </c>
    </row>
    <row r="25" spans="1:7" ht="15" customHeight="1" x14ac:dyDescent="0.25">
      <c r="A25" s="9" t="s">
        <v>18</v>
      </c>
      <c r="B25" s="10"/>
      <c r="C25" s="10">
        <v>2000</v>
      </c>
      <c r="D25" s="11">
        <f t="shared" si="4"/>
        <v>-2000</v>
      </c>
      <c r="E25" s="12"/>
      <c r="F25" s="12">
        <v>1133.8</v>
      </c>
      <c r="G25" s="11">
        <f t="shared" si="3"/>
        <v>-1133.8</v>
      </c>
    </row>
    <row r="26" spans="1:7" ht="14.45" customHeight="1" x14ac:dyDescent="0.25">
      <c r="A26" s="9" t="s">
        <v>19</v>
      </c>
      <c r="B26" s="10"/>
      <c r="C26" s="12">
        <v>15000</v>
      </c>
      <c r="D26" s="11">
        <f t="shared" si="4"/>
        <v>-15000</v>
      </c>
      <c r="E26" s="12"/>
      <c r="F26" s="12">
        <v>12375.6</v>
      </c>
      <c r="G26" s="11">
        <f t="shared" si="3"/>
        <v>-12375.6</v>
      </c>
    </row>
    <row r="27" spans="1:7" x14ac:dyDescent="0.25">
      <c r="A27" s="9" t="s">
        <v>20</v>
      </c>
      <c r="B27" s="12">
        <v>50000</v>
      </c>
      <c r="C27" s="10"/>
      <c r="D27" s="11">
        <f t="shared" si="4"/>
        <v>50000</v>
      </c>
      <c r="E27" s="12">
        <v>53446</v>
      </c>
      <c r="F27" s="12"/>
      <c r="G27" s="11">
        <f t="shared" si="3"/>
        <v>53446</v>
      </c>
    </row>
    <row r="28" spans="1:7" x14ac:dyDescent="0.25">
      <c r="A28" s="9" t="s">
        <v>21</v>
      </c>
      <c r="B28" s="12">
        <v>3000</v>
      </c>
      <c r="C28" s="10"/>
      <c r="D28" s="11">
        <f t="shared" si="4"/>
        <v>3000</v>
      </c>
      <c r="E28" s="12">
        <v>3000</v>
      </c>
      <c r="F28" s="12"/>
      <c r="G28" s="11">
        <f t="shared" si="3"/>
        <v>3000</v>
      </c>
    </row>
    <row r="29" spans="1:7" x14ac:dyDescent="0.25">
      <c r="A29" s="9" t="s">
        <v>22</v>
      </c>
      <c r="B29" s="12">
        <v>15000</v>
      </c>
      <c r="C29" s="10"/>
      <c r="D29" s="11">
        <f t="shared" si="4"/>
        <v>15000</v>
      </c>
      <c r="E29" s="12">
        <v>16870</v>
      </c>
      <c r="F29" s="12"/>
      <c r="G29" s="11">
        <f t="shared" si="3"/>
        <v>16870</v>
      </c>
    </row>
    <row r="30" spans="1:7" x14ac:dyDescent="0.25">
      <c r="A30" s="13" t="s">
        <v>23</v>
      </c>
      <c r="B30" s="12">
        <v>27000</v>
      </c>
      <c r="C30" s="10"/>
      <c r="D30" s="11">
        <f>B30-C30</f>
        <v>27000</v>
      </c>
      <c r="E30" s="12">
        <v>27000</v>
      </c>
      <c r="F30" s="12"/>
      <c r="G30" s="11">
        <f>E30-F30</f>
        <v>27000</v>
      </c>
    </row>
    <row r="31" spans="1:7" x14ac:dyDescent="0.25">
      <c r="A31" s="14" t="s">
        <v>150</v>
      </c>
      <c r="B31" s="12">
        <v>30000</v>
      </c>
      <c r="C31" s="10"/>
      <c r="D31" s="11">
        <f>+B31</f>
        <v>30000</v>
      </c>
      <c r="E31" s="12">
        <v>29312</v>
      </c>
      <c r="F31" s="12"/>
      <c r="G31" s="11">
        <f t="shared" ref="G31:G32" si="5">E31-F31</f>
        <v>29312</v>
      </c>
    </row>
    <row r="32" spans="1:7" x14ac:dyDescent="0.25">
      <c r="A32" s="13" t="s">
        <v>24</v>
      </c>
      <c r="B32" s="12">
        <v>5000</v>
      </c>
      <c r="C32" s="10"/>
      <c r="D32" s="11">
        <f>B32-C32</f>
        <v>5000</v>
      </c>
      <c r="E32" s="12">
        <v>16896</v>
      </c>
      <c r="F32" s="12"/>
      <c r="G32" s="11">
        <f t="shared" si="5"/>
        <v>16896</v>
      </c>
    </row>
    <row r="33" spans="1:7" x14ac:dyDescent="0.25">
      <c r="A33" s="15" t="s">
        <v>25</v>
      </c>
      <c r="B33" s="16">
        <f>SUM(B14:B32)</f>
        <v>393500</v>
      </c>
      <c r="C33" s="16">
        <f>SUM(C14:C32)</f>
        <v>148500</v>
      </c>
      <c r="D33" s="16">
        <f>B33-C33</f>
        <v>245000</v>
      </c>
      <c r="E33" s="16">
        <f>SUM(E14:E32)</f>
        <v>258639.91</v>
      </c>
      <c r="F33" s="16">
        <f>SUM(F14:F32)</f>
        <v>225486.09</v>
      </c>
      <c r="G33" s="16">
        <f>E33-F33</f>
        <v>33153.820000000007</v>
      </c>
    </row>
    <row r="34" spans="1:7" x14ac:dyDescent="0.25">
      <c r="A34" s="17" t="s">
        <v>26</v>
      </c>
      <c r="B34" s="10"/>
      <c r="C34" s="10"/>
      <c r="D34" s="11"/>
      <c r="E34" s="12"/>
      <c r="F34" s="12"/>
      <c r="G34" s="11"/>
    </row>
    <row r="35" spans="1:7" ht="15" customHeight="1" x14ac:dyDescent="0.25">
      <c r="A35" s="9" t="s">
        <v>27</v>
      </c>
      <c r="B35" s="12">
        <v>35000</v>
      </c>
      <c r="C35" s="12">
        <v>115000</v>
      </c>
      <c r="D35" s="11">
        <f>+B35-C35</f>
        <v>-80000</v>
      </c>
      <c r="E35" s="12">
        <v>36747.5</v>
      </c>
      <c r="F35" s="12">
        <v>115426.21</v>
      </c>
      <c r="G35" s="11">
        <f t="shared" ref="G35:G44" si="6">E35-F35</f>
        <v>-78678.710000000006</v>
      </c>
    </row>
    <row r="36" spans="1:7" x14ac:dyDescent="0.25">
      <c r="A36" s="9" t="s">
        <v>28</v>
      </c>
      <c r="B36" s="12"/>
      <c r="C36" s="12">
        <v>12500</v>
      </c>
      <c r="D36" s="11">
        <f t="shared" ref="D36" si="7">B36-C36</f>
        <v>-12500</v>
      </c>
      <c r="E36" s="12"/>
      <c r="F36" s="12">
        <v>11680</v>
      </c>
      <c r="G36" s="11">
        <f t="shared" si="6"/>
        <v>-11680</v>
      </c>
    </row>
    <row r="37" spans="1:7" x14ac:dyDescent="0.25">
      <c r="A37" s="9" t="s">
        <v>151</v>
      </c>
      <c r="B37" s="12"/>
      <c r="C37" s="12">
        <v>7000</v>
      </c>
      <c r="D37" s="11">
        <f>B37-C37</f>
        <v>-7000</v>
      </c>
      <c r="E37" s="12"/>
      <c r="F37" s="12"/>
      <c r="G37" s="11">
        <f t="shared" si="6"/>
        <v>0</v>
      </c>
    </row>
    <row r="38" spans="1:7" x14ac:dyDescent="0.25">
      <c r="A38" s="9" t="s">
        <v>152</v>
      </c>
      <c r="B38" s="12">
        <v>3600</v>
      </c>
      <c r="C38" s="12">
        <v>35000</v>
      </c>
      <c r="D38" s="11">
        <f>B38-C38</f>
        <v>-31400</v>
      </c>
      <c r="E38" s="12"/>
      <c r="F38" s="12"/>
      <c r="G38" s="11">
        <f t="shared" si="6"/>
        <v>0</v>
      </c>
    </row>
    <row r="39" spans="1:7" x14ac:dyDescent="0.25">
      <c r="A39" s="9" t="s">
        <v>29</v>
      </c>
      <c r="B39" s="12">
        <v>2000</v>
      </c>
      <c r="C39" s="12">
        <v>25000</v>
      </c>
      <c r="D39" s="11">
        <f t="shared" ref="D39:D43" si="8">B39-C39</f>
        <v>-23000</v>
      </c>
      <c r="E39" s="12">
        <v>2000</v>
      </c>
      <c r="F39" s="12">
        <v>24300</v>
      </c>
      <c r="G39" s="11">
        <f t="shared" si="6"/>
        <v>-22300</v>
      </c>
    </row>
    <row r="40" spans="1:7" x14ac:dyDescent="0.25">
      <c r="A40" s="9" t="s">
        <v>153</v>
      </c>
      <c r="B40" s="12">
        <v>12500</v>
      </c>
      <c r="C40" s="12">
        <v>21000</v>
      </c>
      <c r="D40" s="11">
        <f t="shared" si="8"/>
        <v>-8500</v>
      </c>
      <c r="E40" s="12">
        <v>15950</v>
      </c>
      <c r="F40" s="12">
        <v>25359</v>
      </c>
      <c r="G40" s="11">
        <f t="shared" si="6"/>
        <v>-9409</v>
      </c>
    </row>
    <row r="41" spans="1:7" x14ac:dyDescent="0.25">
      <c r="A41" s="9" t="s">
        <v>154</v>
      </c>
      <c r="B41" s="12">
        <v>12500</v>
      </c>
      <c r="C41" s="12">
        <v>30000</v>
      </c>
      <c r="D41" s="11">
        <f t="shared" si="8"/>
        <v>-17500</v>
      </c>
      <c r="E41" s="12">
        <v>9200</v>
      </c>
      <c r="F41" s="12">
        <v>28962</v>
      </c>
      <c r="G41" s="11">
        <f t="shared" si="6"/>
        <v>-19762</v>
      </c>
    </row>
    <row r="42" spans="1:7" ht="15" customHeight="1" x14ac:dyDescent="0.25">
      <c r="A42" s="9" t="s">
        <v>155</v>
      </c>
      <c r="B42" s="12"/>
      <c r="C42" s="12">
        <v>20000</v>
      </c>
      <c r="D42" s="11">
        <f t="shared" si="8"/>
        <v>-20000</v>
      </c>
      <c r="E42" s="12"/>
      <c r="F42" s="12">
        <v>21600</v>
      </c>
      <c r="G42" s="11">
        <f t="shared" si="6"/>
        <v>-21600</v>
      </c>
    </row>
    <row r="43" spans="1:7" ht="15" customHeight="1" x14ac:dyDescent="0.25">
      <c r="A43" s="9" t="s">
        <v>156</v>
      </c>
      <c r="B43" s="12"/>
      <c r="C43" s="12">
        <v>4000</v>
      </c>
      <c r="D43" s="11">
        <f t="shared" si="8"/>
        <v>-4000</v>
      </c>
      <c r="E43" s="12"/>
      <c r="F43" s="12">
        <v>4000</v>
      </c>
      <c r="G43" s="11"/>
    </row>
    <row r="44" spans="1:7" x14ac:dyDescent="0.25">
      <c r="A44" s="9" t="s">
        <v>30</v>
      </c>
      <c r="B44" s="12"/>
      <c r="C44" s="12">
        <v>10000</v>
      </c>
      <c r="D44" s="11">
        <f>+B44-C44</f>
        <v>-10000</v>
      </c>
      <c r="E44" s="12"/>
      <c r="F44" s="12">
        <v>12839.06</v>
      </c>
      <c r="G44" s="11">
        <f t="shared" si="6"/>
        <v>-12839.06</v>
      </c>
    </row>
    <row r="45" spans="1:7" x14ac:dyDescent="0.25">
      <c r="A45" s="15" t="s">
        <v>31</v>
      </c>
      <c r="B45" s="16">
        <f>SUM(B35:B44)</f>
        <v>65600</v>
      </c>
      <c r="C45" s="16">
        <f>SUM(C35:C44)</f>
        <v>279500</v>
      </c>
      <c r="D45" s="16">
        <f>B45-C45</f>
        <v>-213900</v>
      </c>
      <c r="E45" s="16">
        <f>SUM(E35:E44)</f>
        <v>63897.5</v>
      </c>
      <c r="F45" s="16">
        <f>SUM(F35:F44)</f>
        <v>244166.27000000002</v>
      </c>
      <c r="G45" s="16">
        <f>E45-F45</f>
        <v>-180268.77000000002</v>
      </c>
    </row>
    <row r="46" spans="1:7" x14ac:dyDescent="0.25">
      <c r="A46" s="17" t="s">
        <v>32</v>
      </c>
      <c r="B46" s="10"/>
      <c r="C46" s="10"/>
      <c r="D46" s="11"/>
      <c r="E46" s="12"/>
      <c r="F46" s="12"/>
      <c r="G46" s="11"/>
    </row>
    <row r="47" spans="1:7" ht="15" customHeight="1" x14ac:dyDescent="0.25">
      <c r="A47" s="18" t="s">
        <v>33</v>
      </c>
      <c r="B47" s="10"/>
      <c r="C47" s="12">
        <v>3000</v>
      </c>
      <c r="D47" s="11">
        <f>+B47-C47</f>
        <v>-3000</v>
      </c>
      <c r="E47" s="12">
        <v>250</v>
      </c>
      <c r="F47" s="12"/>
      <c r="G47" s="11">
        <f>E47-F47</f>
        <v>250</v>
      </c>
    </row>
    <row r="48" spans="1:7" ht="15" customHeight="1" x14ac:dyDescent="0.25">
      <c r="A48" s="9" t="s">
        <v>34</v>
      </c>
      <c r="B48" s="10"/>
      <c r="C48" s="12">
        <v>2000</v>
      </c>
      <c r="D48" s="11">
        <f>B48-C48</f>
        <v>-2000</v>
      </c>
      <c r="E48" s="12">
        <v>4000</v>
      </c>
      <c r="F48" s="12">
        <v>1600</v>
      </c>
      <c r="G48" s="11">
        <f>E48-F48</f>
        <v>2400</v>
      </c>
    </row>
    <row r="49" spans="1:7" x14ac:dyDescent="0.25">
      <c r="A49" s="15" t="s">
        <v>35</v>
      </c>
      <c r="B49" s="16">
        <f>SUM(B47:B48)</f>
        <v>0</v>
      </c>
      <c r="C49" s="16">
        <f>SUM(C47:C48)</f>
        <v>5000</v>
      </c>
      <c r="D49" s="16">
        <f>+B49-C49</f>
        <v>-5000</v>
      </c>
      <c r="E49" s="16">
        <f>SUM(E47:E48)</f>
        <v>4250</v>
      </c>
      <c r="F49" s="16">
        <f>SUM(F47:F48)</f>
        <v>1600</v>
      </c>
      <c r="G49" s="16">
        <f>+E49-F49</f>
        <v>2650</v>
      </c>
    </row>
    <row r="50" spans="1:7" x14ac:dyDescent="0.25">
      <c r="A50" s="17" t="s">
        <v>36</v>
      </c>
      <c r="B50" s="10"/>
      <c r="C50" s="10"/>
      <c r="D50" s="11"/>
      <c r="E50" s="12"/>
      <c r="F50" s="12"/>
      <c r="G50" s="11"/>
    </row>
    <row r="51" spans="1:7" x14ac:dyDescent="0.25">
      <c r="A51" s="9" t="s">
        <v>37</v>
      </c>
      <c r="B51" s="10">
        <v>40000</v>
      </c>
      <c r="C51" s="10">
        <v>30000</v>
      </c>
      <c r="D51" s="11">
        <f>B51-C51</f>
        <v>10000</v>
      </c>
      <c r="E51" s="12">
        <v>41348.36</v>
      </c>
      <c r="F51" s="12">
        <v>29127</v>
      </c>
      <c r="G51" s="11">
        <f>E51-F51</f>
        <v>12221.36</v>
      </c>
    </row>
    <row r="52" spans="1:7" x14ac:dyDescent="0.25">
      <c r="A52" s="15" t="s">
        <v>38</v>
      </c>
      <c r="B52" s="16">
        <f>SUM(B51:B51)</f>
        <v>40000</v>
      </c>
      <c r="C52" s="16">
        <f>SUM(C51:C51)</f>
        <v>30000</v>
      </c>
      <c r="D52" s="16">
        <f>B52-C52</f>
        <v>10000</v>
      </c>
      <c r="E52" s="16">
        <f>SUM(E51:E51)</f>
        <v>41348.36</v>
      </c>
      <c r="F52" s="16">
        <f>SUM(F51:F51)</f>
        <v>29127</v>
      </c>
      <c r="G52" s="16">
        <f>E52-F52</f>
        <v>12221.36</v>
      </c>
    </row>
    <row r="53" spans="1:7" x14ac:dyDescent="0.25">
      <c r="A53" s="17" t="s">
        <v>39</v>
      </c>
      <c r="B53" s="10"/>
      <c r="C53" s="10"/>
      <c r="D53" s="11"/>
      <c r="E53" s="12"/>
      <c r="F53" s="12"/>
      <c r="G53" s="11"/>
    </row>
    <row r="54" spans="1:7" x14ac:dyDescent="0.25">
      <c r="A54" s="9" t="s">
        <v>145</v>
      </c>
      <c r="B54" s="10">
        <v>5000</v>
      </c>
      <c r="C54" s="12">
        <v>4000</v>
      </c>
      <c r="D54" s="11">
        <f t="shared" ref="D54:D58" si="9">B54-C54</f>
        <v>1000</v>
      </c>
      <c r="E54" s="12">
        <v>5035.25</v>
      </c>
      <c r="F54" s="12">
        <v>4874.68</v>
      </c>
      <c r="G54" s="11">
        <f t="shared" ref="G54:G59" si="10">E54-F54</f>
        <v>160.56999999999971</v>
      </c>
    </row>
    <row r="55" spans="1:7" x14ac:dyDescent="0.25">
      <c r="A55" s="14" t="s">
        <v>160</v>
      </c>
      <c r="B55" s="10">
        <v>35000</v>
      </c>
      <c r="C55" s="12">
        <v>25000</v>
      </c>
      <c r="D55" s="11">
        <f t="shared" si="9"/>
        <v>10000</v>
      </c>
      <c r="E55" s="12"/>
      <c r="F55" s="12"/>
      <c r="G55" s="11">
        <f t="shared" si="10"/>
        <v>0</v>
      </c>
    </row>
    <row r="56" spans="1:7" x14ac:dyDescent="0.25">
      <c r="A56" s="9" t="s">
        <v>161</v>
      </c>
      <c r="B56" s="12"/>
      <c r="C56" s="12">
        <v>5000</v>
      </c>
      <c r="D56" s="11">
        <f t="shared" si="9"/>
        <v>-5000</v>
      </c>
      <c r="E56" s="12"/>
      <c r="F56" s="12"/>
      <c r="G56" s="11">
        <f t="shared" si="10"/>
        <v>0</v>
      </c>
    </row>
    <row r="57" spans="1:7" x14ac:dyDescent="0.25">
      <c r="A57" s="9" t="s">
        <v>65</v>
      </c>
      <c r="B57" s="12"/>
      <c r="C57" s="12"/>
      <c r="D57" s="11">
        <f t="shared" si="9"/>
        <v>0</v>
      </c>
      <c r="E57" s="12"/>
      <c r="F57" s="12"/>
      <c r="G57" s="11">
        <f t="shared" si="10"/>
        <v>0</v>
      </c>
    </row>
    <row r="58" spans="1:7" x14ac:dyDescent="0.25">
      <c r="A58" s="9" t="s">
        <v>66</v>
      </c>
      <c r="B58" s="12"/>
      <c r="C58" s="12"/>
      <c r="D58" s="11">
        <f t="shared" si="9"/>
        <v>0</v>
      </c>
      <c r="E58" s="12">
        <v>330535.83</v>
      </c>
      <c r="F58" s="12">
        <v>204838.28</v>
      </c>
      <c r="G58" s="11">
        <f t="shared" si="10"/>
        <v>125697.55000000002</v>
      </c>
    </row>
    <row r="59" spans="1:7" ht="15" customHeight="1" x14ac:dyDescent="0.25">
      <c r="A59" s="20" t="s">
        <v>40</v>
      </c>
      <c r="B59" s="12"/>
      <c r="C59" s="10"/>
      <c r="D59" s="11">
        <f>B59-C59</f>
        <v>0</v>
      </c>
      <c r="E59" s="12"/>
      <c r="F59" s="12"/>
      <c r="G59" s="11">
        <f t="shared" si="10"/>
        <v>0</v>
      </c>
    </row>
    <row r="60" spans="1:7" x14ac:dyDescent="0.25">
      <c r="A60" s="15" t="s">
        <v>41</v>
      </c>
      <c r="B60" s="16">
        <f>SUM(B54:B59)</f>
        <v>40000</v>
      </c>
      <c r="C60" s="16">
        <f>SUM(C54:C59)</f>
        <v>34000</v>
      </c>
      <c r="D60" s="16">
        <f>B60-C60</f>
        <v>6000</v>
      </c>
      <c r="E60" s="16">
        <f>SUM(E54:E59)</f>
        <v>335571.08</v>
      </c>
      <c r="F60" s="16">
        <f>SUM(F54:F59)</f>
        <v>209712.96</v>
      </c>
      <c r="G60" s="16">
        <f>E60-F60</f>
        <v>125858.12000000002</v>
      </c>
    </row>
    <row r="61" spans="1:7" x14ac:dyDescent="0.25">
      <c r="A61" s="17" t="s">
        <v>42</v>
      </c>
      <c r="B61" s="10"/>
      <c r="C61" s="10"/>
      <c r="D61" s="11"/>
      <c r="E61" s="12"/>
      <c r="F61" s="12"/>
      <c r="G61" s="11"/>
    </row>
    <row r="62" spans="1:7" x14ac:dyDescent="0.25">
      <c r="A62" s="9" t="s">
        <v>43</v>
      </c>
      <c r="B62" s="10">
        <v>30000</v>
      </c>
      <c r="C62" s="10">
        <v>1000</v>
      </c>
      <c r="D62" s="11">
        <f t="shared" ref="D62:D63" si="11">B62-C62</f>
        <v>29000</v>
      </c>
      <c r="E62" s="12">
        <v>32301</v>
      </c>
      <c r="F62" s="12">
        <v>453.39</v>
      </c>
      <c r="G62" s="11">
        <f t="shared" ref="G62:G64" si="12">E62-F62</f>
        <v>31847.61</v>
      </c>
    </row>
    <row r="63" spans="1:7" x14ac:dyDescent="0.25">
      <c r="A63" s="9" t="s">
        <v>44</v>
      </c>
      <c r="B63" s="12">
        <v>40000</v>
      </c>
      <c r="C63" s="10"/>
      <c r="D63" s="11">
        <f t="shared" si="11"/>
        <v>40000</v>
      </c>
      <c r="E63" s="12">
        <v>40000</v>
      </c>
      <c r="F63" s="12"/>
      <c r="G63" s="11">
        <f t="shared" si="12"/>
        <v>40000</v>
      </c>
    </row>
    <row r="64" spans="1:7" x14ac:dyDescent="0.25">
      <c r="A64" s="20" t="s">
        <v>45</v>
      </c>
      <c r="B64" s="12">
        <v>35000</v>
      </c>
      <c r="C64" s="10">
        <v>12000</v>
      </c>
      <c r="D64" s="11">
        <f>B64-C64</f>
        <v>23000</v>
      </c>
      <c r="E64" s="12">
        <v>21317.64</v>
      </c>
      <c r="F64" s="12">
        <v>11939.06</v>
      </c>
      <c r="G64" s="11">
        <f t="shared" si="12"/>
        <v>9378.58</v>
      </c>
    </row>
    <row r="65" spans="1:7" x14ac:dyDescent="0.25">
      <c r="A65" s="20" t="s">
        <v>143</v>
      </c>
      <c r="B65" s="12"/>
      <c r="C65" s="10"/>
      <c r="D65" s="11"/>
      <c r="E65" s="12">
        <v>3000</v>
      </c>
      <c r="F65" s="12"/>
      <c r="G65" s="11"/>
    </row>
    <row r="66" spans="1:7" x14ac:dyDescent="0.25">
      <c r="A66" s="15" t="s">
        <v>46</v>
      </c>
      <c r="B66" s="16">
        <f t="shared" ref="B66:C66" si="13">SUM(B62:B65)</f>
        <v>105000</v>
      </c>
      <c r="C66" s="16">
        <f t="shared" si="13"/>
        <v>13000</v>
      </c>
      <c r="D66" s="16">
        <f>B66-C66</f>
        <v>92000</v>
      </c>
      <c r="E66" s="16">
        <f>SUM(E62:E65)</f>
        <v>96618.64</v>
      </c>
      <c r="F66" s="16">
        <f>SUM(F62:F65)</f>
        <v>12392.449999999999</v>
      </c>
      <c r="G66" s="16">
        <f>E66-F66</f>
        <v>84226.19</v>
      </c>
    </row>
    <row r="67" spans="1:7" x14ac:dyDescent="0.25">
      <c r="A67" s="17" t="s">
        <v>47</v>
      </c>
      <c r="B67" s="10"/>
      <c r="C67" s="10"/>
      <c r="D67" s="11"/>
      <c r="E67" s="10"/>
      <c r="F67" s="10"/>
      <c r="G67" s="11"/>
    </row>
    <row r="68" spans="1:7" x14ac:dyDescent="0.25">
      <c r="A68" s="9" t="s">
        <v>48</v>
      </c>
      <c r="B68" s="10"/>
      <c r="C68" s="12">
        <v>2000</v>
      </c>
      <c r="D68" s="11">
        <f>B68-C68</f>
        <v>-2000</v>
      </c>
      <c r="E68" s="12"/>
      <c r="F68" s="12">
        <v>2314</v>
      </c>
      <c r="G68" s="11">
        <f>E68-F68</f>
        <v>-2314</v>
      </c>
    </row>
    <row r="69" spans="1:7" x14ac:dyDescent="0.25">
      <c r="A69" s="15" t="s">
        <v>49</v>
      </c>
      <c r="B69" s="16">
        <f t="shared" ref="B69:C69" si="14">SUM(B68)</f>
        <v>0</v>
      </c>
      <c r="C69" s="16">
        <f t="shared" si="14"/>
        <v>2000</v>
      </c>
      <c r="D69" s="16">
        <f>B69-C69</f>
        <v>-2000</v>
      </c>
      <c r="E69" s="16">
        <f>SUM(E68)</f>
        <v>0</v>
      </c>
      <c r="F69" s="16">
        <f>SUM(F68)</f>
        <v>2314</v>
      </c>
      <c r="G69" s="16">
        <f>E69-F69</f>
        <v>-2314</v>
      </c>
    </row>
    <row r="70" spans="1:7" ht="28.5" customHeight="1" x14ac:dyDescent="0.25">
      <c r="A70" s="21" t="s">
        <v>50</v>
      </c>
      <c r="B70" s="22">
        <f t="shared" ref="B70:G70" si="15">+B33+B45+B49+B52+B60+B66+B69</f>
        <v>644100</v>
      </c>
      <c r="C70" s="22">
        <f t="shared" si="15"/>
        <v>512000</v>
      </c>
      <c r="D70" s="22">
        <f t="shared" si="15"/>
        <v>132100</v>
      </c>
      <c r="E70" s="22">
        <f t="shared" si="15"/>
        <v>800325.49000000011</v>
      </c>
      <c r="F70" s="22">
        <f t="shared" si="15"/>
        <v>724798.7699999999</v>
      </c>
      <c r="G70" s="22">
        <f t="shared" si="15"/>
        <v>75526.720000000001</v>
      </c>
    </row>
    <row r="71" spans="1:7" ht="27.75" customHeight="1" x14ac:dyDescent="0.25">
      <c r="A71" s="23" t="s">
        <v>51</v>
      </c>
      <c r="B71" s="24"/>
      <c r="C71" s="24">
        <f>B70-C70</f>
        <v>132100</v>
      </c>
      <c r="D71" s="24"/>
      <c r="E71" s="24"/>
      <c r="F71" s="24">
        <f>E70-F70</f>
        <v>75526.720000000205</v>
      </c>
      <c r="G71" s="24"/>
    </row>
    <row r="72" spans="1:7" ht="15.75" x14ac:dyDescent="0.3">
      <c r="A72" s="25"/>
      <c r="B72" s="26"/>
      <c r="C72" s="26"/>
      <c r="D72" s="26"/>
      <c r="E72" s="26"/>
      <c r="F72" s="26"/>
      <c r="G72" s="27"/>
    </row>
    <row r="73" spans="1:7" x14ac:dyDescent="0.25">
      <c r="A73" s="29"/>
      <c r="B73" s="30"/>
      <c r="C73" s="30"/>
      <c r="D73" s="30"/>
      <c r="E73" s="30"/>
      <c r="F73" s="30"/>
      <c r="G73" s="31"/>
    </row>
    <row r="74" spans="1:7" ht="16.5" x14ac:dyDescent="0.35">
      <c r="A74" s="32" t="s">
        <v>1</v>
      </c>
      <c r="B74" s="56" t="str">
        <f>+B11</f>
        <v>Budsjettforslag 2020</v>
      </c>
      <c r="C74" s="56"/>
      <c r="D74" s="56"/>
      <c r="E74" s="56" t="str">
        <f>E11</f>
        <v>Regnskap 2019</v>
      </c>
      <c r="F74" s="56"/>
      <c r="G74" s="56"/>
    </row>
    <row r="75" spans="1:7" ht="16.5" x14ac:dyDescent="0.35">
      <c r="A75" s="3" t="s">
        <v>52</v>
      </c>
      <c r="B75" s="33" t="s">
        <v>3</v>
      </c>
      <c r="C75" s="33" t="s">
        <v>4</v>
      </c>
      <c r="D75" s="33" t="s">
        <v>5</v>
      </c>
      <c r="E75" s="33" t="s">
        <v>3</v>
      </c>
      <c r="F75" s="33" t="s">
        <v>4</v>
      </c>
      <c r="G75" s="33" t="s">
        <v>5</v>
      </c>
    </row>
    <row r="76" spans="1:7" ht="14.45" customHeight="1" x14ac:dyDescent="0.25">
      <c r="A76" s="9" t="s">
        <v>53</v>
      </c>
      <c r="B76" s="12"/>
      <c r="C76" s="12">
        <v>10000</v>
      </c>
      <c r="D76" s="11">
        <f t="shared" ref="D76:D84" si="16">B76-C76</f>
        <v>-10000</v>
      </c>
      <c r="E76" s="12"/>
      <c r="F76" s="12"/>
      <c r="G76" s="11">
        <f>E76-F76</f>
        <v>0</v>
      </c>
    </row>
    <row r="77" spans="1:7" x14ac:dyDescent="0.25">
      <c r="A77" s="9" t="s">
        <v>54</v>
      </c>
      <c r="B77" s="12"/>
      <c r="C77" s="12"/>
      <c r="D77" s="11">
        <f t="shared" si="16"/>
        <v>0</v>
      </c>
      <c r="E77" s="12"/>
      <c r="F77" s="12"/>
      <c r="G77" s="11">
        <f t="shared" ref="G77:G84" si="17">E77-F77</f>
        <v>0</v>
      </c>
    </row>
    <row r="78" spans="1:7" x14ac:dyDescent="0.25">
      <c r="A78" s="9" t="s">
        <v>55</v>
      </c>
      <c r="B78" s="12"/>
      <c r="C78" s="12"/>
      <c r="D78" s="11">
        <f t="shared" si="16"/>
        <v>0</v>
      </c>
      <c r="E78" s="12">
        <v>131000</v>
      </c>
      <c r="F78" s="19">
        <v>61250</v>
      </c>
      <c r="G78" s="11">
        <f t="shared" si="17"/>
        <v>69750</v>
      </c>
    </row>
    <row r="79" spans="1:7" x14ac:dyDescent="0.25">
      <c r="A79" s="9" t="s">
        <v>70</v>
      </c>
      <c r="B79" s="12"/>
      <c r="C79" s="12">
        <v>150000</v>
      </c>
      <c r="D79" s="11">
        <f t="shared" si="16"/>
        <v>-150000</v>
      </c>
      <c r="E79" s="12"/>
      <c r="F79" s="19"/>
      <c r="G79" s="11"/>
    </row>
    <row r="80" spans="1:7" x14ac:dyDescent="0.25">
      <c r="A80" s="9" t="s">
        <v>56</v>
      </c>
      <c r="B80" s="12"/>
      <c r="C80" s="12"/>
      <c r="D80" s="11">
        <f t="shared" si="16"/>
        <v>0</v>
      </c>
      <c r="E80" s="12"/>
      <c r="F80" s="19"/>
      <c r="G80" s="11">
        <f t="shared" si="17"/>
        <v>0</v>
      </c>
    </row>
    <row r="81" spans="1:7" x14ac:dyDescent="0.25">
      <c r="A81" s="9" t="s">
        <v>57</v>
      </c>
      <c r="B81" s="12"/>
      <c r="C81" s="12"/>
      <c r="D81" s="11">
        <f t="shared" si="16"/>
        <v>0</v>
      </c>
      <c r="E81" s="12"/>
      <c r="F81" s="19"/>
      <c r="G81" s="11">
        <f t="shared" si="17"/>
        <v>0</v>
      </c>
    </row>
    <row r="82" spans="1:7" x14ac:dyDescent="0.25">
      <c r="A82" s="9" t="s">
        <v>58</v>
      </c>
      <c r="B82" s="12"/>
      <c r="C82" s="12">
        <v>5000</v>
      </c>
      <c r="D82" s="11">
        <f t="shared" si="16"/>
        <v>-5000</v>
      </c>
      <c r="E82" s="12"/>
      <c r="F82" s="34">
        <v>3281.76</v>
      </c>
      <c r="G82" s="11">
        <f t="shared" si="17"/>
        <v>-3281.76</v>
      </c>
    </row>
    <row r="83" spans="1:7" x14ac:dyDescent="0.25">
      <c r="A83" s="9" t="s">
        <v>59</v>
      </c>
      <c r="B83" s="12"/>
      <c r="C83" s="12"/>
      <c r="D83" s="11">
        <f t="shared" si="16"/>
        <v>0</v>
      </c>
      <c r="E83" s="12"/>
      <c r="F83" s="12"/>
      <c r="G83" s="11">
        <f t="shared" si="17"/>
        <v>0</v>
      </c>
    </row>
    <row r="84" spans="1:7" x14ac:dyDescent="0.25">
      <c r="A84" s="9" t="s">
        <v>60</v>
      </c>
      <c r="B84" s="12">
        <v>30000</v>
      </c>
      <c r="C84" s="12"/>
      <c r="D84" s="11">
        <f t="shared" si="16"/>
        <v>30000</v>
      </c>
      <c r="E84" s="12">
        <v>28430</v>
      </c>
      <c r="F84" s="12"/>
      <c r="G84" s="11">
        <f t="shared" si="17"/>
        <v>28430</v>
      </c>
    </row>
    <row r="85" spans="1:7" ht="29.25" customHeight="1" x14ac:dyDescent="0.25">
      <c r="A85" s="21" t="s">
        <v>61</v>
      </c>
      <c r="B85" s="22">
        <f>SUM(B76:B84)</f>
        <v>30000</v>
      </c>
      <c r="C85" s="22">
        <f>SUM(C76:C84)</f>
        <v>165000</v>
      </c>
      <c r="D85" s="22">
        <f>B85-C85</f>
        <v>-135000</v>
      </c>
      <c r="E85" s="22">
        <f>SUM(E76:E84)</f>
        <v>159430</v>
      </c>
      <c r="F85" s="22">
        <f>SUM(F76:F84)</f>
        <v>64531.76</v>
      </c>
      <c r="G85" s="22">
        <f>E85-F85</f>
        <v>94898.239999999991</v>
      </c>
    </row>
    <row r="86" spans="1:7" ht="24.75" customHeight="1" x14ac:dyDescent="0.25">
      <c r="A86" s="23" t="s">
        <v>62</v>
      </c>
      <c r="B86" s="24"/>
      <c r="C86" s="24">
        <f>B85-C85</f>
        <v>-135000</v>
      </c>
      <c r="D86" s="24"/>
      <c r="E86" s="24"/>
      <c r="F86" s="24">
        <f>E85-F85</f>
        <v>94898.239999999991</v>
      </c>
      <c r="G86" s="24"/>
    </row>
    <row r="87" spans="1:7" ht="24.75" customHeight="1" x14ac:dyDescent="0.25">
      <c r="A87" s="39"/>
      <c r="B87" s="40"/>
      <c r="C87" s="40"/>
      <c r="D87" s="40"/>
      <c r="E87" s="40"/>
      <c r="F87" s="40"/>
      <c r="G87" s="40"/>
    </row>
    <row r="88" spans="1:7" x14ac:dyDescent="0.25">
      <c r="A88" s="35" t="s">
        <v>63</v>
      </c>
      <c r="B88" s="36"/>
      <c r="C88" s="36"/>
      <c r="D88" s="36"/>
      <c r="E88" s="36"/>
      <c r="F88" s="36"/>
      <c r="G88" s="36"/>
    </row>
    <row r="89" spans="1:7" x14ac:dyDescent="0.25">
      <c r="A89" s="35" t="s">
        <v>64</v>
      </c>
      <c r="B89" s="35"/>
      <c r="C89" s="35"/>
      <c r="D89" s="35"/>
      <c r="E89" s="35"/>
      <c r="F89" s="35"/>
      <c r="G89" s="35"/>
    </row>
    <row r="90" spans="1:7" x14ac:dyDescent="0.25">
      <c r="E90" s="28"/>
      <c r="F90" s="28"/>
    </row>
    <row r="91" spans="1:7" x14ac:dyDescent="0.25">
      <c r="E91" s="28"/>
    </row>
    <row r="93" spans="1:7" x14ac:dyDescent="0.25">
      <c r="E93" s="28"/>
    </row>
  </sheetData>
  <mergeCells count="6">
    <mergeCell ref="B4:D4"/>
    <mergeCell ref="E4:G4"/>
    <mergeCell ref="B11:D11"/>
    <mergeCell ref="E11:G11"/>
    <mergeCell ref="B74:D74"/>
    <mergeCell ref="E74:G74"/>
  </mergeCells>
  <pageMargins left="0.62992125984251968" right="0.23622047244094491" top="0.55118110236220474" bottom="0.74803149606299213" header="0.31496062992125984" footer="0.31496062992125984"/>
  <pageSetup paperSize="9" orientation="portrait" r:id="rId1"/>
  <headerFooter>
    <oddFooter>&amp;L&amp;F&amp;RSide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FFC5-69EE-4F68-8CEA-AD594E8A188C}">
  <dimension ref="A1:I94"/>
  <sheetViews>
    <sheetView tabSelected="1" topLeftCell="A61" zoomScaleNormal="100" workbookViewId="0">
      <selection activeCell="E91" sqref="E91"/>
    </sheetView>
  </sheetViews>
  <sheetFormatPr baseColWidth="10" defaultRowHeight="15" x14ac:dyDescent="0.25"/>
  <cols>
    <col min="1" max="1" width="27.140625" customWidth="1"/>
    <col min="2" max="7" width="10.7109375" customWidth="1"/>
    <col min="9" max="9" width="14.85546875" customWidth="1"/>
  </cols>
  <sheetData>
    <row r="1" spans="1:9" ht="24.75" x14ac:dyDescent="0.5">
      <c r="A1" s="1" t="s">
        <v>0</v>
      </c>
    </row>
    <row r="2" spans="1:9" x14ac:dyDescent="0.25">
      <c r="A2" t="s">
        <v>162</v>
      </c>
    </row>
    <row r="3" spans="1:9" ht="22.5" x14ac:dyDescent="0.45">
      <c r="A3" s="38" t="s">
        <v>148</v>
      </c>
      <c r="B3" s="35"/>
      <c r="C3" s="35"/>
      <c r="D3" s="35"/>
      <c r="E3" s="35"/>
      <c r="F3" s="35"/>
      <c r="G3" s="35"/>
    </row>
    <row r="4" spans="1:9" ht="16.5" x14ac:dyDescent="0.35">
      <c r="A4" s="32"/>
      <c r="B4" s="56" t="s">
        <v>149</v>
      </c>
      <c r="C4" s="56"/>
      <c r="D4" s="56"/>
      <c r="E4" s="56" t="s">
        <v>71</v>
      </c>
      <c r="F4" s="56"/>
      <c r="G4" s="56"/>
    </row>
    <row r="5" spans="1:9" ht="16.5" x14ac:dyDescent="0.35">
      <c r="A5" s="3"/>
      <c r="B5" s="33" t="s">
        <v>3</v>
      </c>
      <c r="C5" s="33" t="s">
        <v>4</v>
      </c>
      <c r="D5" s="33" t="s">
        <v>5</v>
      </c>
      <c r="E5" s="33" t="s">
        <v>3</v>
      </c>
      <c r="F5" s="33" t="s">
        <v>4</v>
      </c>
      <c r="G5" s="33" t="s">
        <v>5</v>
      </c>
    </row>
    <row r="6" spans="1:9" x14ac:dyDescent="0.25">
      <c r="A6" s="17" t="s">
        <v>67</v>
      </c>
      <c r="B6" s="42">
        <f>B71</f>
        <v>644100</v>
      </c>
      <c r="C6" s="42">
        <f t="shared" ref="C6:G6" si="0">C71</f>
        <v>512000</v>
      </c>
      <c r="D6" s="42">
        <f t="shared" si="0"/>
        <v>132100</v>
      </c>
      <c r="E6" s="42">
        <f t="shared" si="0"/>
        <v>800325.49000000011</v>
      </c>
      <c r="F6" s="42">
        <f t="shared" si="0"/>
        <v>724798.7699999999</v>
      </c>
      <c r="G6" s="42">
        <f t="shared" si="0"/>
        <v>75526.720000000001</v>
      </c>
    </row>
    <row r="7" spans="1:9" x14ac:dyDescent="0.25">
      <c r="A7" s="17" t="s">
        <v>68</v>
      </c>
      <c r="B7" s="42">
        <f>B86</f>
        <v>57000</v>
      </c>
      <c r="C7" s="42">
        <f t="shared" ref="C7:G7" si="1">C86</f>
        <v>250000</v>
      </c>
      <c r="D7" s="42">
        <f t="shared" si="1"/>
        <v>-193000</v>
      </c>
      <c r="E7" s="42">
        <f t="shared" si="1"/>
        <v>159430</v>
      </c>
      <c r="F7" s="42">
        <f t="shared" si="1"/>
        <v>64531.76</v>
      </c>
      <c r="G7" s="42">
        <f t="shared" si="1"/>
        <v>94898.239999999991</v>
      </c>
    </row>
    <row r="8" spans="1:9" ht="16.5" x14ac:dyDescent="0.35">
      <c r="A8" s="41" t="s">
        <v>69</v>
      </c>
      <c r="B8" s="37">
        <f>SUM(B6:B7)</f>
        <v>701100</v>
      </c>
      <c r="C8" s="37">
        <f t="shared" ref="C8:G8" si="2">SUM(C6:C7)</f>
        <v>762000</v>
      </c>
      <c r="D8" s="37">
        <f t="shared" si="2"/>
        <v>-60900</v>
      </c>
      <c r="E8" s="37">
        <f t="shared" si="2"/>
        <v>959755.49000000011</v>
      </c>
      <c r="F8" s="37">
        <f t="shared" si="2"/>
        <v>789330.52999999991</v>
      </c>
      <c r="G8" s="37">
        <f t="shared" si="2"/>
        <v>170424.95999999999</v>
      </c>
    </row>
    <row r="12" spans="1:9" ht="30.75" x14ac:dyDescent="0.35">
      <c r="A12" s="2" t="s">
        <v>1</v>
      </c>
      <c r="B12" s="56" t="str">
        <f>B4</f>
        <v>Budsjettforslag 2020</v>
      </c>
      <c r="C12" s="56"/>
      <c r="D12" s="56"/>
      <c r="E12" s="56" t="str">
        <f>E4</f>
        <v>Regnskap 2019</v>
      </c>
      <c r="F12" s="56"/>
      <c r="G12" s="56"/>
      <c r="H12" s="43" t="s">
        <v>72</v>
      </c>
      <c r="I12" s="44" t="s">
        <v>73</v>
      </c>
    </row>
    <row r="13" spans="1:9" ht="16.5" x14ac:dyDescent="0.35">
      <c r="A13" s="3" t="s">
        <v>2</v>
      </c>
      <c r="B13" s="4" t="s">
        <v>3</v>
      </c>
      <c r="C13" s="4" t="s">
        <v>4</v>
      </c>
      <c r="D13" s="4" t="s">
        <v>5</v>
      </c>
      <c r="E13" s="4" t="s">
        <v>3</v>
      </c>
      <c r="F13" s="4" t="s">
        <v>4</v>
      </c>
      <c r="G13" s="4" t="s">
        <v>5</v>
      </c>
      <c r="H13" s="45"/>
      <c r="I13" s="46"/>
    </row>
    <row r="14" spans="1:9" ht="16.5" x14ac:dyDescent="0.35">
      <c r="A14" s="5" t="s">
        <v>6</v>
      </c>
      <c r="B14" s="6"/>
      <c r="C14" s="6"/>
      <c r="D14" s="7"/>
      <c r="E14" s="8"/>
      <c r="F14" s="8"/>
      <c r="G14" s="7"/>
      <c r="H14" s="45"/>
      <c r="I14" s="46"/>
    </row>
    <row r="15" spans="1:9" x14ac:dyDescent="0.25">
      <c r="A15" s="9" t="s">
        <v>7</v>
      </c>
      <c r="B15" s="10">
        <v>47000</v>
      </c>
      <c r="C15" s="10">
        <v>6500</v>
      </c>
      <c r="D15" s="11">
        <f>+B15-C15</f>
        <v>40500</v>
      </c>
      <c r="E15" s="12">
        <v>48450</v>
      </c>
      <c r="F15" s="12">
        <v>6050</v>
      </c>
      <c r="G15" s="11">
        <f>E15-F15</f>
        <v>42400</v>
      </c>
      <c r="H15" s="47" t="s">
        <v>74</v>
      </c>
      <c r="I15" s="48" t="s">
        <v>75</v>
      </c>
    </row>
    <row r="16" spans="1:9" x14ac:dyDescent="0.25">
      <c r="A16" s="9" t="s">
        <v>8</v>
      </c>
      <c r="B16" s="10"/>
      <c r="C16" s="10">
        <v>10000</v>
      </c>
      <c r="D16" s="11">
        <f>B16-C16</f>
        <v>-10000</v>
      </c>
      <c r="E16" s="12"/>
      <c r="F16" s="12">
        <v>8266.74</v>
      </c>
      <c r="G16" s="11">
        <f t="shared" ref="G16:G30" si="3">E16-F16</f>
        <v>-8266.74</v>
      </c>
      <c r="H16" s="45"/>
      <c r="I16" s="46" t="s">
        <v>76</v>
      </c>
    </row>
    <row r="17" spans="1:9" x14ac:dyDescent="0.25">
      <c r="A17" s="9" t="s">
        <v>9</v>
      </c>
      <c r="B17" s="10">
        <v>6500</v>
      </c>
      <c r="C17" s="10">
        <v>2000</v>
      </c>
      <c r="D17" s="11">
        <f>B17-C17</f>
        <v>4500</v>
      </c>
      <c r="E17" s="12">
        <v>6577</v>
      </c>
      <c r="F17" s="12">
        <v>1060.5</v>
      </c>
      <c r="G17" s="11">
        <f t="shared" si="3"/>
        <v>5516.5</v>
      </c>
      <c r="H17" s="45" t="s">
        <v>77</v>
      </c>
      <c r="I17" s="46" t="s">
        <v>78</v>
      </c>
    </row>
    <row r="18" spans="1:9" x14ac:dyDescent="0.25">
      <c r="A18" s="9" t="s">
        <v>10</v>
      </c>
      <c r="B18" s="10">
        <v>15000</v>
      </c>
      <c r="C18" s="10"/>
      <c r="D18" s="11">
        <f>B18-C18</f>
        <v>15000</v>
      </c>
      <c r="E18" s="12">
        <v>12883.91</v>
      </c>
      <c r="F18" s="12"/>
      <c r="G18" s="11">
        <f t="shared" si="3"/>
        <v>12883.91</v>
      </c>
      <c r="H18" s="45" t="s">
        <v>79</v>
      </c>
      <c r="I18" s="46"/>
    </row>
    <row r="19" spans="1:9" x14ac:dyDescent="0.25">
      <c r="A19" s="9" t="s">
        <v>11</v>
      </c>
      <c r="B19" s="10"/>
      <c r="C19" s="10">
        <v>1000</v>
      </c>
      <c r="D19" s="11">
        <f>B19-C19</f>
        <v>-1000</v>
      </c>
      <c r="E19" s="12"/>
      <c r="F19" s="12"/>
      <c r="G19" s="11">
        <f t="shared" si="3"/>
        <v>0</v>
      </c>
      <c r="H19" s="45"/>
      <c r="I19" s="46" t="s">
        <v>80</v>
      </c>
    </row>
    <row r="20" spans="1:9" x14ac:dyDescent="0.25">
      <c r="A20" s="9" t="s">
        <v>12</v>
      </c>
      <c r="B20" s="10"/>
      <c r="C20" s="10">
        <v>30000</v>
      </c>
      <c r="D20" s="11">
        <f>+B20-C20</f>
        <v>-30000</v>
      </c>
      <c r="E20" s="12"/>
      <c r="F20" s="12">
        <v>19323.5</v>
      </c>
      <c r="G20" s="11">
        <f t="shared" si="3"/>
        <v>-19323.5</v>
      </c>
      <c r="H20" s="45" t="s">
        <v>81</v>
      </c>
      <c r="I20" s="46" t="s">
        <v>82</v>
      </c>
    </row>
    <row r="21" spans="1:9" x14ac:dyDescent="0.25">
      <c r="A21" s="9" t="s">
        <v>13</v>
      </c>
      <c r="B21" s="12"/>
      <c r="C21" s="10">
        <v>7000</v>
      </c>
      <c r="D21" s="11">
        <f>+B21-C21</f>
        <v>-7000</v>
      </c>
      <c r="E21" s="12"/>
      <c r="F21" s="12">
        <v>5836</v>
      </c>
      <c r="G21" s="11">
        <f t="shared" si="3"/>
        <v>-5836</v>
      </c>
      <c r="H21" s="45"/>
      <c r="I21" s="46" t="s">
        <v>83</v>
      </c>
    </row>
    <row r="22" spans="1:9" x14ac:dyDescent="0.25">
      <c r="A22" s="9" t="s">
        <v>14</v>
      </c>
      <c r="B22" s="12">
        <v>5000</v>
      </c>
      <c r="C22" s="12">
        <v>10000</v>
      </c>
      <c r="D22" s="11">
        <f t="shared" ref="D22:D30" si="4">B22-C22</f>
        <v>-5000</v>
      </c>
      <c r="E22" s="12">
        <v>26680</v>
      </c>
      <c r="F22" s="12">
        <v>5312.5</v>
      </c>
      <c r="G22" s="11">
        <f t="shared" si="3"/>
        <v>21367.5</v>
      </c>
      <c r="H22" s="45" t="s">
        <v>84</v>
      </c>
      <c r="I22" s="46" t="s">
        <v>147</v>
      </c>
    </row>
    <row r="23" spans="1:9" x14ac:dyDescent="0.25">
      <c r="A23" s="9" t="s">
        <v>15</v>
      </c>
      <c r="B23" s="12">
        <v>175000</v>
      </c>
      <c r="C23" s="12">
        <v>50000</v>
      </c>
      <c r="D23" s="11">
        <f t="shared" si="4"/>
        <v>125000</v>
      </c>
      <c r="E23" s="12"/>
      <c r="F23" s="12">
        <v>137265.45000000001</v>
      </c>
      <c r="G23" s="11">
        <f t="shared" si="3"/>
        <v>-137265.45000000001</v>
      </c>
      <c r="H23" s="45" t="s">
        <v>85</v>
      </c>
      <c r="I23" s="46" t="s">
        <v>86</v>
      </c>
    </row>
    <row r="24" spans="1:9" ht="15" customHeight="1" x14ac:dyDescent="0.25">
      <c r="A24" s="9" t="s">
        <v>16</v>
      </c>
      <c r="B24" s="12">
        <v>15000</v>
      </c>
      <c r="C24" s="12">
        <v>10000</v>
      </c>
      <c r="D24" s="11">
        <f t="shared" si="4"/>
        <v>5000</v>
      </c>
      <c r="E24" s="12">
        <f>2100+15425</f>
        <v>17525</v>
      </c>
      <c r="F24" s="12">
        <v>24262</v>
      </c>
      <c r="G24" s="11">
        <f t="shared" si="3"/>
        <v>-6737</v>
      </c>
      <c r="H24" s="45" t="s">
        <v>87</v>
      </c>
      <c r="I24" s="46" t="s">
        <v>88</v>
      </c>
    </row>
    <row r="25" spans="1:9" ht="15" customHeight="1" x14ac:dyDescent="0.25">
      <c r="A25" s="13" t="s">
        <v>17</v>
      </c>
      <c r="B25" s="12"/>
      <c r="C25" s="12">
        <v>5000</v>
      </c>
      <c r="D25" s="11">
        <f t="shared" si="4"/>
        <v>-5000</v>
      </c>
      <c r="E25" s="12"/>
      <c r="F25" s="12">
        <v>4600</v>
      </c>
      <c r="G25" s="11">
        <f t="shared" si="3"/>
        <v>-4600</v>
      </c>
      <c r="H25" s="45"/>
      <c r="I25" s="46" t="s">
        <v>146</v>
      </c>
    </row>
    <row r="26" spans="1:9" ht="15" customHeight="1" x14ac:dyDescent="0.25">
      <c r="A26" s="9" t="s">
        <v>18</v>
      </c>
      <c r="B26" s="10"/>
      <c r="C26" s="10">
        <v>2000</v>
      </c>
      <c r="D26" s="11">
        <f t="shared" si="4"/>
        <v>-2000</v>
      </c>
      <c r="E26" s="12"/>
      <c r="F26" s="12">
        <v>1133.8</v>
      </c>
      <c r="G26" s="11">
        <f t="shared" si="3"/>
        <v>-1133.8</v>
      </c>
      <c r="H26" s="45" t="s">
        <v>89</v>
      </c>
      <c r="I26" s="46" t="s">
        <v>89</v>
      </c>
    </row>
    <row r="27" spans="1:9" ht="14.45" customHeight="1" x14ac:dyDescent="0.25">
      <c r="A27" s="9" t="s">
        <v>19</v>
      </c>
      <c r="B27" s="10"/>
      <c r="C27" s="12">
        <v>15000</v>
      </c>
      <c r="D27" s="11">
        <f t="shared" si="4"/>
        <v>-15000</v>
      </c>
      <c r="E27" s="12"/>
      <c r="F27" s="12">
        <v>12375.6</v>
      </c>
      <c r="G27" s="11">
        <f t="shared" si="3"/>
        <v>-12375.6</v>
      </c>
      <c r="H27" s="45" t="s">
        <v>90</v>
      </c>
      <c r="I27" s="46" t="s">
        <v>91</v>
      </c>
    </row>
    <row r="28" spans="1:9" x14ac:dyDescent="0.25">
      <c r="A28" s="9" t="s">
        <v>20</v>
      </c>
      <c r="B28" s="12">
        <v>50000</v>
      </c>
      <c r="C28" s="10"/>
      <c r="D28" s="11">
        <f t="shared" si="4"/>
        <v>50000</v>
      </c>
      <c r="E28" s="12">
        <v>53446</v>
      </c>
      <c r="F28" s="12"/>
      <c r="G28" s="11">
        <f t="shared" si="3"/>
        <v>53446</v>
      </c>
      <c r="H28" s="45">
        <v>3550</v>
      </c>
      <c r="I28" s="46"/>
    </row>
    <row r="29" spans="1:9" x14ac:dyDescent="0.25">
      <c r="A29" s="9" t="s">
        <v>21</v>
      </c>
      <c r="B29" s="12">
        <v>3000</v>
      </c>
      <c r="C29" s="10"/>
      <c r="D29" s="11">
        <f t="shared" si="4"/>
        <v>3000</v>
      </c>
      <c r="E29" s="12">
        <v>3000</v>
      </c>
      <c r="F29" s="12"/>
      <c r="G29" s="11">
        <f t="shared" si="3"/>
        <v>3000</v>
      </c>
      <c r="H29" s="45" t="s">
        <v>92</v>
      </c>
      <c r="I29" s="46"/>
    </row>
    <row r="30" spans="1:9" x14ac:dyDescent="0.25">
      <c r="A30" s="9" t="s">
        <v>22</v>
      </c>
      <c r="B30" s="12">
        <v>15000</v>
      </c>
      <c r="C30" s="10"/>
      <c r="D30" s="11">
        <f t="shared" si="4"/>
        <v>15000</v>
      </c>
      <c r="E30" s="12">
        <v>16870</v>
      </c>
      <c r="F30" s="12"/>
      <c r="G30" s="11">
        <f t="shared" si="3"/>
        <v>16870</v>
      </c>
      <c r="H30" s="45" t="s">
        <v>93</v>
      </c>
      <c r="I30" s="46"/>
    </row>
    <row r="31" spans="1:9" x14ac:dyDescent="0.25">
      <c r="A31" s="13" t="s">
        <v>23</v>
      </c>
      <c r="B31" s="12">
        <v>27000</v>
      </c>
      <c r="C31" s="10"/>
      <c r="D31" s="11">
        <f>B31-C31</f>
        <v>27000</v>
      </c>
      <c r="E31" s="12">
        <v>27000</v>
      </c>
      <c r="F31" s="12"/>
      <c r="G31" s="11">
        <f>E31-F31</f>
        <v>27000</v>
      </c>
      <c r="H31" s="45">
        <v>3661</v>
      </c>
      <c r="I31" s="49"/>
    </row>
    <row r="32" spans="1:9" x14ac:dyDescent="0.25">
      <c r="A32" s="14" t="s">
        <v>150</v>
      </c>
      <c r="B32" s="12">
        <v>30000</v>
      </c>
      <c r="C32" s="10"/>
      <c r="D32" s="11">
        <f>+B32</f>
        <v>30000</v>
      </c>
      <c r="E32" s="12">
        <v>29312</v>
      </c>
      <c r="F32" s="12"/>
      <c r="G32" s="11">
        <f t="shared" ref="G32:G33" si="5">E32-F32</f>
        <v>29312</v>
      </c>
      <c r="H32" s="45">
        <v>3013</v>
      </c>
      <c r="I32" s="49"/>
    </row>
    <row r="33" spans="1:9" x14ac:dyDescent="0.25">
      <c r="A33" s="13" t="s">
        <v>24</v>
      </c>
      <c r="B33" s="12">
        <v>5000</v>
      </c>
      <c r="C33" s="10"/>
      <c r="D33" s="11">
        <f>B33-C33</f>
        <v>5000</v>
      </c>
      <c r="E33" s="12">
        <v>16896</v>
      </c>
      <c r="F33" s="12"/>
      <c r="G33" s="11">
        <f t="shared" si="5"/>
        <v>16896</v>
      </c>
      <c r="H33" s="45" t="s">
        <v>94</v>
      </c>
      <c r="I33" s="49"/>
    </row>
    <row r="34" spans="1:9" x14ac:dyDescent="0.25">
      <c r="A34" s="15" t="s">
        <v>25</v>
      </c>
      <c r="B34" s="16">
        <f>SUM(B15:B33)</f>
        <v>393500</v>
      </c>
      <c r="C34" s="16">
        <f>SUM(C15:C33)</f>
        <v>148500</v>
      </c>
      <c r="D34" s="16">
        <f>B34-C34</f>
        <v>245000</v>
      </c>
      <c r="E34" s="16">
        <f>SUM(E15:E33)</f>
        <v>258639.91</v>
      </c>
      <c r="F34" s="16">
        <f>SUM(F15:F33)</f>
        <v>225486.09</v>
      </c>
      <c r="G34" s="16">
        <f>E34-F34</f>
        <v>33153.820000000007</v>
      </c>
      <c r="H34" s="49"/>
      <c r="I34" s="49"/>
    </row>
    <row r="35" spans="1:9" x14ac:dyDescent="0.25">
      <c r="A35" s="17" t="s">
        <v>26</v>
      </c>
      <c r="B35" s="10"/>
      <c r="C35" s="10"/>
      <c r="D35" s="11"/>
      <c r="E35" s="12"/>
      <c r="F35" s="12"/>
      <c r="G35" s="11"/>
      <c r="H35" s="49"/>
      <c r="I35" s="49"/>
    </row>
    <row r="36" spans="1:9" ht="15" customHeight="1" x14ac:dyDescent="0.25">
      <c r="A36" s="9" t="s">
        <v>27</v>
      </c>
      <c r="B36" s="12">
        <v>35000</v>
      </c>
      <c r="C36" s="12">
        <v>115000</v>
      </c>
      <c r="D36" s="11">
        <f>+B36-C36</f>
        <v>-80000</v>
      </c>
      <c r="E36" s="12">
        <v>36747.5</v>
      </c>
      <c r="F36" s="12">
        <v>115426.21</v>
      </c>
      <c r="G36" s="11">
        <f t="shared" ref="G36:G45" si="6">E36-F36</f>
        <v>-78678.710000000006</v>
      </c>
      <c r="H36" s="45" t="s">
        <v>95</v>
      </c>
      <c r="I36" s="46" t="s">
        <v>96</v>
      </c>
    </row>
    <row r="37" spans="1:9" x14ac:dyDescent="0.25">
      <c r="A37" s="9" t="s">
        <v>28</v>
      </c>
      <c r="B37" s="12"/>
      <c r="C37" s="12">
        <v>12500</v>
      </c>
      <c r="D37" s="11">
        <f t="shared" ref="D37" si="7">B37-C37</f>
        <v>-12500</v>
      </c>
      <c r="E37" s="12"/>
      <c r="F37" s="12">
        <v>11680</v>
      </c>
      <c r="G37" s="11">
        <f t="shared" si="6"/>
        <v>-11680</v>
      </c>
      <c r="H37" s="45" t="s">
        <v>97</v>
      </c>
      <c r="I37" s="46" t="s">
        <v>98</v>
      </c>
    </row>
    <row r="38" spans="1:9" x14ac:dyDescent="0.25">
      <c r="A38" s="9" t="s">
        <v>151</v>
      </c>
      <c r="B38" s="12"/>
      <c r="C38" s="12">
        <v>7000</v>
      </c>
      <c r="D38" s="11">
        <f>B38-C38</f>
        <v>-7000</v>
      </c>
      <c r="E38" s="12"/>
      <c r="F38" s="12"/>
      <c r="G38" s="11">
        <f t="shared" si="6"/>
        <v>0</v>
      </c>
      <c r="H38" s="45" t="s">
        <v>99</v>
      </c>
      <c r="I38" s="46" t="s">
        <v>100</v>
      </c>
    </row>
    <row r="39" spans="1:9" x14ac:dyDescent="0.25">
      <c r="A39" s="9" t="s">
        <v>152</v>
      </c>
      <c r="B39" s="12">
        <v>3600</v>
      </c>
      <c r="C39" s="12">
        <v>35000</v>
      </c>
      <c r="D39" s="11">
        <f>B39-C39</f>
        <v>-31400</v>
      </c>
      <c r="E39" s="12"/>
      <c r="F39" s="12"/>
      <c r="G39" s="11">
        <f t="shared" si="6"/>
        <v>0</v>
      </c>
      <c r="H39" s="45" t="s">
        <v>101</v>
      </c>
      <c r="I39" s="46" t="s">
        <v>102</v>
      </c>
    </row>
    <row r="40" spans="1:9" x14ac:dyDescent="0.25">
      <c r="A40" s="9" t="s">
        <v>29</v>
      </c>
      <c r="B40" s="12">
        <v>2000</v>
      </c>
      <c r="C40" s="12">
        <v>25000</v>
      </c>
      <c r="D40" s="11">
        <f t="shared" ref="D40:D44" si="8">B40-C40</f>
        <v>-23000</v>
      </c>
      <c r="E40" s="12">
        <v>2000</v>
      </c>
      <c r="F40" s="12">
        <v>24300</v>
      </c>
      <c r="G40" s="11">
        <f t="shared" si="6"/>
        <v>-22300</v>
      </c>
      <c r="H40" s="45" t="s">
        <v>103</v>
      </c>
      <c r="I40" s="46" t="s">
        <v>104</v>
      </c>
    </row>
    <row r="41" spans="1:9" x14ac:dyDescent="0.25">
      <c r="A41" s="9" t="s">
        <v>153</v>
      </c>
      <c r="B41" s="12">
        <v>12500</v>
      </c>
      <c r="C41" s="12">
        <v>21000</v>
      </c>
      <c r="D41" s="11">
        <f t="shared" si="8"/>
        <v>-8500</v>
      </c>
      <c r="E41" s="12">
        <v>15950</v>
      </c>
      <c r="F41" s="12">
        <v>25359</v>
      </c>
      <c r="G41" s="11">
        <f t="shared" si="6"/>
        <v>-9409</v>
      </c>
      <c r="H41" s="45" t="s">
        <v>105</v>
      </c>
      <c r="I41" s="46" t="s">
        <v>106</v>
      </c>
    </row>
    <row r="42" spans="1:9" x14ac:dyDescent="0.25">
      <c r="A42" s="9" t="s">
        <v>154</v>
      </c>
      <c r="B42" s="12">
        <v>12500</v>
      </c>
      <c r="C42" s="12">
        <v>30000</v>
      </c>
      <c r="D42" s="11">
        <f t="shared" si="8"/>
        <v>-17500</v>
      </c>
      <c r="E42" s="12">
        <v>9200</v>
      </c>
      <c r="F42" s="12">
        <v>28962</v>
      </c>
      <c r="G42" s="11">
        <f t="shared" si="6"/>
        <v>-19762</v>
      </c>
      <c r="H42" s="45" t="s">
        <v>107</v>
      </c>
      <c r="I42" s="46" t="s">
        <v>108</v>
      </c>
    </row>
    <row r="43" spans="1:9" ht="15" customHeight="1" x14ac:dyDescent="0.25">
      <c r="A43" s="9" t="s">
        <v>155</v>
      </c>
      <c r="B43" s="12"/>
      <c r="C43" s="12">
        <v>20000</v>
      </c>
      <c r="D43" s="11">
        <f t="shared" si="8"/>
        <v>-20000</v>
      </c>
      <c r="E43" s="12"/>
      <c r="F43" s="12">
        <v>21600</v>
      </c>
      <c r="G43" s="11">
        <f t="shared" si="6"/>
        <v>-21600</v>
      </c>
      <c r="H43" s="45" t="s">
        <v>109</v>
      </c>
      <c r="I43" s="46" t="s">
        <v>157</v>
      </c>
    </row>
    <row r="44" spans="1:9" ht="15" customHeight="1" x14ac:dyDescent="0.25">
      <c r="A44" s="9" t="s">
        <v>156</v>
      </c>
      <c r="B44" s="12"/>
      <c r="C44" s="12">
        <v>4000</v>
      </c>
      <c r="D44" s="11">
        <f t="shared" si="8"/>
        <v>-4000</v>
      </c>
      <c r="E44" s="12"/>
      <c r="F44" s="12">
        <v>4000</v>
      </c>
      <c r="G44" s="11"/>
      <c r="H44" s="45"/>
      <c r="I44" s="46" t="s">
        <v>158</v>
      </c>
    </row>
    <row r="45" spans="1:9" x14ac:dyDescent="0.25">
      <c r="A45" s="9" t="s">
        <v>30</v>
      </c>
      <c r="B45" s="12"/>
      <c r="C45" s="12">
        <v>10000</v>
      </c>
      <c r="D45" s="11">
        <f>+B45-C45</f>
        <v>-10000</v>
      </c>
      <c r="E45" s="12"/>
      <c r="F45" s="12">
        <v>12839.06</v>
      </c>
      <c r="G45" s="11">
        <f t="shared" si="6"/>
        <v>-12839.06</v>
      </c>
      <c r="H45" s="45" t="s">
        <v>110</v>
      </c>
      <c r="I45" s="46" t="s">
        <v>111</v>
      </c>
    </row>
    <row r="46" spans="1:9" x14ac:dyDescent="0.25">
      <c r="A46" s="15" t="s">
        <v>31</v>
      </c>
      <c r="B46" s="16">
        <f>SUM(B36:B45)</f>
        <v>65600</v>
      </c>
      <c r="C46" s="16">
        <f>SUM(C36:C45)</f>
        <v>279500</v>
      </c>
      <c r="D46" s="16">
        <f>B46-C46</f>
        <v>-213900</v>
      </c>
      <c r="E46" s="16">
        <f>SUM(E36:E45)</f>
        <v>63897.5</v>
      </c>
      <c r="F46" s="16">
        <f>SUM(F36:F45)</f>
        <v>244166.27000000002</v>
      </c>
      <c r="G46" s="16">
        <f>E46-F46</f>
        <v>-180268.77000000002</v>
      </c>
      <c r="H46" s="49"/>
      <c r="I46" s="49"/>
    </row>
    <row r="47" spans="1:9" x14ac:dyDescent="0.25">
      <c r="A47" s="17" t="s">
        <v>32</v>
      </c>
      <c r="B47" s="10"/>
      <c r="C47" s="10"/>
      <c r="D47" s="11"/>
      <c r="E47" s="12"/>
      <c r="F47" s="12"/>
      <c r="G47" s="11"/>
      <c r="H47" s="49"/>
      <c r="I47" s="49"/>
    </row>
    <row r="48" spans="1:9" ht="15" customHeight="1" x14ac:dyDescent="0.25">
      <c r="A48" s="18" t="s">
        <v>33</v>
      </c>
      <c r="B48" s="10"/>
      <c r="C48" s="12">
        <v>3000</v>
      </c>
      <c r="D48" s="11">
        <f>+B48-C48</f>
        <v>-3000</v>
      </c>
      <c r="E48" s="12">
        <v>250</v>
      </c>
      <c r="F48" s="12"/>
      <c r="G48" s="11">
        <f>E48-F48</f>
        <v>250</v>
      </c>
      <c r="H48" s="45" t="s">
        <v>112</v>
      </c>
      <c r="I48" s="46" t="s">
        <v>159</v>
      </c>
    </row>
    <row r="49" spans="1:9" ht="15" customHeight="1" x14ac:dyDescent="0.25">
      <c r="A49" s="9" t="s">
        <v>34</v>
      </c>
      <c r="B49" s="10"/>
      <c r="C49" s="12">
        <v>2000</v>
      </c>
      <c r="D49" s="11">
        <f>B49-C49</f>
        <v>-2000</v>
      </c>
      <c r="E49" s="12">
        <v>4000</v>
      </c>
      <c r="F49" s="12">
        <v>1600</v>
      </c>
      <c r="G49" s="11">
        <f>E49-F49</f>
        <v>2400</v>
      </c>
      <c r="H49" s="45" t="s">
        <v>113</v>
      </c>
      <c r="I49" s="46" t="s">
        <v>114</v>
      </c>
    </row>
    <row r="50" spans="1:9" x14ac:dyDescent="0.25">
      <c r="A50" s="15" t="s">
        <v>35</v>
      </c>
      <c r="B50" s="16">
        <f>SUM(B48:B49)</f>
        <v>0</v>
      </c>
      <c r="C50" s="16">
        <f>SUM(C48:C49)</f>
        <v>5000</v>
      </c>
      <c r="D50" s="16">
        <f>+B50-C50</f>
        <v>-5000</v>
      </c>
      <c r="E50" s="16">
        <f>SUM(E48:E49)</f>
        <v>4250</v>
      </c>
      <c r="F50" s="16">
        <f>SUM(F48:F49)</f>
        <v>1600</v>
      </c>
      <c r="G50" s="16">
        <f>+E50-F50</f>
        <v>2650</v>
      </c>
      <c r="H50" s="49"/>
      <c r="I50" s="49"/>
    </row>
    <row r="51" spans="1:9" x14ac:dyDescent="0.25">
      <c r="A51" s="17" t="s">
        <v>36</v>
      </c>
      <c r="B51" s="10"/>
      <c r="C51" s="10"/>
      <c r="D51" s="11"/>
      <c r="E51" s="12"/>
      <c r="F51" s="12"/>
      <c r="G51" s="11"/>
      <c r="H51" s="45" t="s">
        <v>115</v>
      </c>
      <c r="I51" s="46" t="s">
        <v>116</v>
      </c>
    </row>
    <row r="52" spans="1:9" x14ac:dyDescent="0.25">
      <c r="A52" s="9" t="s">
        <v>37</v>
      </c>
      <c r="B52" s="10">
        <v>40000</v>
      </c>
      <c r="C52" s="10">
        <v>30000</v>
      </c>
      <c r="D52" s="11">
        <f>B52-C52</f>
        <v>10000</v>
      </c>
      <c r="E52" s="12">
        <v>41348.36</v>
      </c>
      <c r="F52" s="12">
        <v>29127</v>
      </c>
      <c r="G52" s="11">
        <f>E52-F52</f>
        <v>12221.36</v>
      </c>
      <c r="H52" s="49"/>
      <c r="I52" s="49"/>
    </row>
    <row r="53" spans="1:9" x14ac:dyDescent="0.25">
      <c r="A53" s="15" t="s">
        <v>38</v>
      </c>
      <c r="B53" s="16">
        <f>SUM(B52:B52)</f>
        <v>40000</v>
      </c>
      <c r="C53" s="16">
        <f>SUM(C52:C52)</f>
        <v>30000</v>
      </c>
      <c r="D53" s="16">
        <f>B53-C53</f>
        <v>10000</v>
      </c>
      <c r="E53" s="16">
        <f>SUM(E52:E52)</f>
        <v>41348.36</v>
      </c>
      <c r="F53" s="16">
        <f>SUM(F52:F52)</f>
        <v>29127</v>
      </c>
      <c r="G53" s="16">
        <f>E53-F53</f>
        <v>12221.36</v>
      </c>
      <c r="H53" s="49"/>
      <c r="I53" s="49"/>
    </row>
    <row r="54" spans="1:9" x14ac:dyDescent="0.25">
      <c r="A54" s="17" t="s">
        <v>39</v>
      </c>
      <c r="B54" s="10"/>
      <c r="C54" s="10"/>
      <c r="D54" s="11"/>
      <c r="E54" s="12"/>
      <c r="F54" s="12"/>
      <c r="G54" s="11"/>
      <c r="H54" s="45"/>
      <c r="I54" s="46"/>
    </row>
    <row r="55" spans="1:9" x14ac:dyDescent="0.25">
      <c r="A55" s="9" t="s">
        <v>145</v>
      </c>
      <c r="B55" s="10">
        <v>5000</v>
      </c>
      <c r="C55" s="12">
        <v>4000</v>
      </c>
      <c r="D55" s="11">
        <f t="shared" ref="D55:D59" si="9">B55-C55</f>
        <v>1000</v>
      </c>
      <c r="E55" s="12">
        <v>5035.25</v>
      </c>
      <c r="F55" s="12">
        <v>4874.68</v>
      </c>
      <c r="G55" s="11">
        <f t="shared" ref="G55:G60" si="10">E55-F55</f>
        <v>160.56999999999971</v>
      </c>
      <c r="H55" s="50" t="s">
        <v>117</v>
      </c>
      <c r="I55" s="51" t="s">
        <v>118</v>
      </c>
    </row>
    <row r="56" spans="1:9" x14ac:dyDescent="0.25">
      <c r="A56" s="14" t="s">
        <v>160</v>
      </c>
      <c r="B56" s="10">
        <v>35000</v>
      </c>
      <c r="C56" s="12">
        <v>25000</v>
      </c>
      <c r="D56" s="11">
        <f t="shared" si="9"/>
        <v>10000</v>
      </c>
      <c r="E56" s="12"/>
      <c r="F56" s="12"/>
      <c r="G56" s="11">
        <f t="shared" si="10"/>
        <v>0</v>
      </c>
      <c r="H56" s="50" t="s">
        <v>119</v>
      </c>
      <c r="I56" s="51" t="s">
        <v>120</v>
      </c>
    </row>
    <row r="57" spans="1:9" x14ac:dyDescent="0.25">
      <c r="A57" s="9" t="s">
        <v>161</v>
      </c>
      <c r="B57" s="12"/>
      <c r="C57" s="12">
        <v>5000</v>
      </c>
      <c r="D57" s="11">
        <f t="shared" si="9"/>
        <v>-5000</v>
      </c>
      <c r="E57" s="12"/>
      <c r="F57" s="12"/>
      <c r="G57" s="11">
        <f t="shared" si="10"/>
        <v>0</v>
      </c>
      <c r="H57" s="45" t="s">
        <v>121</v>
      </c>
      <c r="I57" s="46" t="s">
        <v>122</v>
      </c>
    </row>
    <row r="58" spans="1:9" x14ac:dyDescent="0.25">
      <c r="A58" s="9" t="s">
        <v>65</v>
      </c>
      <c r="B58" s="12"/>
      <c r="C58" s="12"/>
      <c r="D58" s="11">
        <f t="shared" si="9"/>
        <v>0</v>
      </c>
      <c r="E58" s="12"/>
      <c r="F58" s="12"/>
      <c r="G58" s="11">
        <f t="shared" si="10"/>
        <v>0</v>
      </c>
      <c r="H58" s="45" t="s">
        <v>123</v>
      </c>
      <c r="I58" s="46" t="s">
        <v>124</v>
      </c>
    </row>
    <row r="59" spans="1:9" x14ac:dyDescent="0.25">
      <c r="A59" s="9" t="s">
        <v>66</v>
      </c>
      <c r="B59" s="12"/>
      <c r="C59" s="12"/>
      <c r="D59" s="11">
        <f t="shared" si="9"/>
        <v>0</v>
      </c>
      <c r="E59" s="12">
        <v>330535.83</v>
      </c>
      <c r="F59" s="12">
        <v>204838.28</v>
      </c>
      <c r="G59" s="11">
        <f t="shared" si="10"/>
        <v>125697.55000000002</v>
      </c>
      <c r="H59" s="45" t="s">
        <v>125</v>
      </c>
      <c r="I59" s="46" t="s">
        <v>126</v>
      </c>
    </row>
    <row r="60" spans="1:9" ht="15" customHeight="1" x14ac:dyDescent="0.25">
      <c r="A60" s="20" t="s">
        <v>40</v>
      </c>
      <c r="B60" s="12"/>
      <c r="C60" s="10"/>
      <c r="D60" s="11">
        <f>B60-C60</f>
        <v>0</v>
      </c>
      <c r="E60" s="12"/>
      <c r="F60" s="12"/>
      <c r="G60" s="11">
        <f t="shared" si="10"/>
        <v>0</v>
      </c>
      <c r="H60" s="52" t="s">
        <v>90</v>
      </c>
      <c r="I60" s="52" t="s">
        <v>127</v>
      </c>
    </row>
    <row r="61" spans="1:9" x14ac:dyDescent="0.25">
      <c r="A61" s="15" t="s">
        <v>41</v>
      </c>
      <c r="B61" s="16">
        <f>SUM(B55:B60)</f>
        <v>40000</v>
      </c>
      <c r="C61" s="16">
        <f>SUM(C55:C60)</f>
        <v>34000</v>
      </c>
      <c r="D61" s="16">
        <f>B61-C61</f>
        <v>6000</v>
      </c>
      <c r="E61" s="16">
        <f>SUM(E55:E60)</f>
        <v>335571.08</v>
      </c>
      <c r="F61" s="16">
        <f>SUM(F55:F60)</f>
        <v>209712.96</v>
      </c>
      <c r="G61" s="16">
        <f>E61-F61</f>
        <v>125858.12000000002</v>
      </c>
      <c r="H61" s="49"/>
      <c r="I61" s="49"/>
    </row>
    <row r="62" spans="1:9" x14ac:dyDescent="0.25">
      <c r="A62" s="17" t="s">
        <v>42</v>
      </c>
      <c r="B62" s="10"/>
      <c r="C62" s="10"/>
      <c r="D62" s="11"/>
      <c r="E62" s="12"/>
      <c r="F62" s="12"/>
      <c r="G62" s="11"/>
      <c r="H62" s="45"/>
      <c r="I62" s="46"/>
    </row>
    <row r="63" spans="1:9" x14ac:dyDescent="0.25">
      <c r="A63" s="9" t="s">
        <v>43</v>
      </c>
      <c r="B63" s="10">
        <v>30000</v>
      </c>
      <c r="C63" s="10">
        <v>1000</v>
      </c>
      <c r="D63" s="11">
        <f t="shared" ref="D63:D64" si="11">B63-C63</f>
        <v>29000</v>
      </c>
      <c r="E63" s="12">
        <v>32301</v>
      </c>
      <c r="F63" s="12">
        <v>453.39</v>
      </c>
      <c r="G63" s="11">
        <f t="shared" ref="G63:G65" si="12">E63-F63</f>
        <v>31847.61</v>
      </c>
      <c r="H63" s="45" t="s">
        <v>128</v>
      </c>
      <c r="I63" s="46" t="s">
        <v>129</v>
      </c>
    </row>
    <row r="64" spans="1:9" x14ac:dyDescent="0.25">
      <c r="A64" s="9" t="s">
        <v>44</v>
      </c>
      <c r="B64" s="12">
        <v>40000</v>
      </c>
      <c r="C64" s="10"/>
      <c r="D64" s="11">
        <f t="shared" si="11"/>
        <v>40000</v>
      </c>
      <c r="E64" s="12">
        <v>40000</v>
      </c>
      <c r="F64" s="12"/>
      <c r="G64" s="11">
        <f t="shared" si="12"/>
        <v>40000</v>
      </c>
      <c r="H64" s="45" t="s">
        <v>130</v>
      </c>
      <c r="I64" s="46"/>
    </row>
    <row r="65" spans="1:9" x14ac:dyDescent="0.25">
      <c r="A65" s="20" t="s">
        <v>45</v>
      </c>
      <c r="B65" s="12">
        <v>35000</v>
      </c>
      <c r="C65" s="10">
        <v>12000</v>
      </c>
      <c r="D65" s="11">
        <f>B65-C65</f>
        <v>23000</v>
      </c>
      <c r="E65" s="12">
        <v>21317.64</v>
      </c>
      <c r="F65" s="12">
        <v>11939.06</v>
      </c>
      <c r="G65" s="11">
        <f t="shared" si="12"/>
        <v>9378.58</v>
      </c>
      <c r="H65" s="45" t="s">
        <v>131</v>
      </c>
      <c r="I65" s="46" t="s">
        <v>132</v>
      </c>
    </row>
    <row r="66" spans="1:9" x14ac:dyDescent="0.25">
      <c r="A66" s="20" t="s">
        <v>143</v>
      </c>
      <c r="B66" s="12"/>
      <c r="C66" s="10"/>
      <c r="D66" s="11"/>
      <c r="E66" s="12">
        <v>3000</v>
      </c>
      <c r="F66" s="12"/>
      <c r="G66" s="11"/>
      <c r="H66" s="45" t="s">
        <v>144</v>
      </c>
      <c r="I66" s="46"/>
    </row>
    <row r="67" spans="1:9" x14ac:dyDescent="0.25">
      <c r="A67" s="15" t="s">
        <v>46</v>
      </c>
      <c r="B67" s="16">
        <f t="shared" ref="B67:C67" si="13">SUM(B63:B66)</f>
        <v>105000</v>
      </c>
      <c r="C67" s="16">
        <f t="shared" si="13"/>
        <v>13000</v>
      </c>
      <c r="D67" s="16">
        <f>B67-C67</f>
        <v>92000</v>
      </c>
      <c r="E67" s="16">
        <f>SUM(E63:E66)</f>
        <v>96618.64</v>
      </c>
      <c r="F67" s="16">
        <f>SUM(F63:F66)</f>
        <v>12392.449999999999</v>
      </c>
      <c r="G67" s="16">
        <f>E67-F67</f>
        <v>84226.19</v>
      </c>
      <c r="H67" s="53"/>
      <c r="I67" s="49"/>
    </row>
    <row r="68" spans="1:9" x14ac:dyDescent="0.25">
      <c r="A68" s="17" t="s">
        <v>47</v>
      </c>
      <c r="B68" s="10"/>
      <c r="C68" s="10"/>
      <c r="D68" s="11"/>
      <c r="E68" s="10"/>
      <c r="F68" s="10"/>
      <c r="G68" s="11"/>
      <c r="H68" s="50"/>
      <c r="I68" s="51"/>
    </row>
    <row r="69" spans="1:9" x14ac:dyDescent="0.25">
      <c r="A69" s="9" t="s">
        <v>48</v>
      </c>
      <c r="B69" s="10"/>
      <c r="C69" s="12">
        <v>2000</v>
      </c>
      <c r="D69" s="11">
        <f>B69-C69</f>
        <v>-2000</v>
      </c>
      <c r="E69" s="12"/>
      <c r="F69" s="12">
        <v>2314</v>
      </c>
      <c r="G69" s="11">
        <f>E69-F69</f>
        <v>-2314</v>
      </c>
      <c r="H69" s="49"/>
      <c r="I69" s="49">
        <v>4702</v>
      </c>
    </row>
    <row r="70" spans="1:9" x14ac:dyDescent="0.25">
      <c r="A70" s="15" t="s">
        <v>49</v>
      </c>
      <c r="B70" s="16">
        <f t="shared" ref="B70:C70" si="14">SUM(B69)</f>
        <v>0</v>
      </c>
      <c r="C70" s="16">
        <f t="shared" si="14"/>
        <v>2000</v>
      </c>
      <c r="D70" s="16">
        <f>B70-C70</f>
        <v>-2000</v>
      </c>
      <c r="E70" s="16">
        <f>SUM(E69)</f>
        <v>0</v>
      </c>
      <c r="F70" s="16">
        <f>SUM(F69)</f>
        <v>2314</v>
      </c>
      <c r="G70" s="16">
        <f>E70-F70</f>
        <v>-2314</v>
      </c>
      <c r="H70" s="49"/>
      <c r="I70" s="49"/>
    </row>
    <row r="71" spans="1:9" ht="28.5" customHeight="1" x14ac:dyDescent="0.25">
      <c r="A71" s="21" t="s">
        <v>50</v>
      </c>
      <c r="B71" s="22">
        <f t="shared" ref="B71:G71" si="15">+B34+B46+B50+B53+B61+B67+B70</f>
        <v>644100</v>
      </c>
      <c r="C71" s="22">
        <f t="shared" si="15"/>
        <v>512000</v>
      </c>
      <c r="D71" s="22">
        <f t="shared" si="15"/>
        <v>132100</v>
      </c>
      <c r="E71" s="22">
        <f t="shared" si="15"/>
        <v>800325.49000000011</v>
      </c>
      <c r="F71" s="22">
        <f t="shared" si="15"/>
        <v>724798.7699999999</v>
      </c>
      <c r="G71" s="22">
        <f t="shared" si="15"/>
        <v>75526.720000000001</v>
      </c>
      <c r="H71" s="49"/>
      <c r="I71" s="49"/>
    </row>
    <row r="72" spans="1:9" ht="27.75" customHeight="1" x14ac:dyDescent="0.25">
      <c r="A72" s="23" t="s">
        <v>51</v>
      </c>
      <c r="B72" s="24"/>
      <c r="C72" s="24">
        <f>B71-C71</f>
        <v>132100</v>
      </c>
      <c r="D72" s="24"/>
      <c r="E72" s="24"/>
      <c r="F72" s="24">
        <f>E71-F71</f>
        <v>75526.720000000205</v>
      </c>
      <c r="G72" s="24"/>
      <c r="H72" s="49"/>
      <c r="I72" s="49"/>
    </row>
    <row r="73" spans="1:9" ht="15.75" x14ac:dyDescent="0.3">
      <c r="A73" s="25"/>
      <c r="B73" s="26"/>
      <c r="C73" s="26"/>
      <c r="D73" s="26"/>
      <c r="E73" s="26"/>
      <c r="F73" s="26"/>
      <c r="G73" s="27"/>
      <c r="H73" s="49"/>
      <c r="I73" s="49"/>
    </row>
    <row r="74" spans="1:9" x14ac:dyDescent="0.25">
      <c r="A74" s="29"/>
      <c r="B74" s="30"/>
      <c r="C74" s="30"/>
      <c r="D74" s="30"/>
      <c r="E74" s="30"/>
      <c r="F74" s="30"/>
      <c r="G74" s="31"/>
      <c r="H74" s="49"/>
      <c r="I74" s="49"/>
    </row>
    <row r="75" spans="1:9" ht="16.5" x14ac:dyDescent="0.35">
      <c r="A75" s="32" t="s">
        <v>1</v>
      </c>
      <c r="B75" s="56" t="str">
        <f>+B12</f>
        <v>Budsjettforslag 2020</v>
      </c>
      <c r="C75" s="56"/>
      <c r="D75" s="56"/>
      <c r="E75" s="56" t="str">
        <f>E12</f>
        <v>Regnskap 2019</v>
      </c>
      <c r="F75" s="56"/>
      <c r="G75" s="56"/>
      <c r="H75" s="49"/>
      <c r="I75" s="49"/>
    </row>
    <row r="76" spans="1:9" ht="16.5" x14ac:dyDescent="0.35">
      <c r="A76" s="3" t="s">
        <v>52</v>
      </c>
      <c r="B76" s="33" t="s">
        <v>3</v>
      </c>
      <c r="C76" s="33" t="s">
        <v>4</v>
      </c>
      <c r="D76" s="33" t="s">
        <v>5</v>
      </c>
      <c r="E76" s="33" t="s">
        <v>3</v>
      </c>
      <c r="F76" s="33" t="s">
        <v>4</v>
      </c>
      <c r="G76" s="33" t="s">
        <v>5</v>
      </c>
      <c r="H76" s="45"/>
      <c r="I76" s="46"/>
    </row>
    <row r="77" spans="1:9" ht="14.45" customHeight="1" x14ac:dyDescent="0.25">
      <c r="A77" s="9" t="s">
        <v>53</v>
      </c>
      <c r="B77" s="12"/>
      <c r="C77" s="12">
        <v>10000</v>
      </c>
      <c r="D77" s="11">
        <f t="shared" ref="D77:D85" si="16">B77-C77</f>
        <v>-10000</v>
      </c>
      <c r="E77" s="12"/>
      <c r="F77" s="12"/>
      <c r="G77" s="11">
        <f>E77-F77</f>
        <v>0</v>
      </c>
      <c r="H77" s="45" t="s">
        <v>133</v>
      </c>
      <c r="I77" s="46" t="s">
        <v>134</v>
      </c>
    </row>
    <row r="78" spans="1:9" x14ac:dyDescent="0.25">
      <c r="A78" s="9" t="s">
        <v>54</v>
      </c>
      <c r="B78" s="12"/>
      <c r="C78" s="12"/>
      <c r="D78" s="11">
        <f t="shared" si="16"/>
        <v>0</v>
      </c>
      <c r="E78" s="12"/>
      <c r="F78" s="12"/>
      <c r="G78" s="11">
        <f t="shared" ref="G78:G85" si="17">E78-F78</f>
        <v>0</v>
      </c>
      <c r="H78" s="45" t="s">
        <v>135</v>
      </c>
      <c r="I78" s="46" t="s">
        <v>136</v>
      </c>
    </row>
    <row r="79" spans="1:9" x14ac:dyDescent="0.25">
      <c r="A79" s="9" t="s">
        <v>55</v>
      </c>
      <c r="B79" s="12">
        <v>47000</v>
      </c>
      <c r="C79" s="12"/>
      <c r="D79" s="11">
        <f t="shared" si="16"/>
        <v>47000</v>
      </c>
      <c r="E79" s="12">
        <v>131000</v>
      </c>
      <c r="F79" s="19">
        <v>61250</v>
      </c>
      <c r="G79" s="11">
        <f t="shared" si="17"/>
        <v>69750</v>
      </c>
      <c r="H79" s="53" t="s">
        <v>137</v>
      </c>
      <c r="I79" s="46" t="s">
        <v>138</v>
      </c>
    </row>
    <row r="80" spans="1:9" x14ac:dyDescent="0.25">
      <c r="A80" s="9" t="s">
        <v>70</v>
      </c>
      <c r="B80" s="12"/>
      <c r="C80" s="12">
        <v>235000</v>
      </c>
      <c r="D80" s="11">
        <f t="shared" si="16"/>
        <v>-235000</v>
      </c>
      <c r="E80" s="12"/>
      <c r="F80" s="19"/>
      <c r="G80" s="11"/>
      <c r="H80" s="49"/>
      <c r="I80" s="46" t="s">
        <v>139</v>
      </c>
    </row>
    <row r="81" spans="1:9" x14ac:dyDescent="0.25">
      <c r="A81" s="9" t="s">
        <v>56</v>
      </c>
      <c r="B81" s="12"/>
      <c r="C81" s="12"/>
      <c r="D81" s="11">
        <f t="shared" si="16"/>
        <v>0</v>
      </c>
      <c r="E81" s="12"/>
      <c r="F81" s="19"/>
      <c r="G81" s="11">
        <f t="shared" si="17"/>
        <v>0</v>
      </c>
      <c r="H81" s="45"/>
      <c r="I81" s="54" t="s">
        <v>140</v>
      </c>
    </row>
    <row r="82" spans="1:9" x14ac:dyDescent="0.25">
      <c r="A82" s="9" t="s">
        <v>57</v>
      </c>
      <c r="B82" s="12"/>
      <c r="C82" s="12"/>
      <c r="D82" s="11">
        <f t="shared" si="16"/>
        <v>0</v>
      </c>
      <c r="E82" s="12"/>
      <c r="F82" s="19"/>
      <c r="G82" s="11">
        <f t="shared" si="17"/>
        <v>0</v>
      </c>
      <c r="H82" s="45"/>
      <c r="I82" s="46">
        <v>4580</v>
      </c>
    </row>
    <row r="83" spans="1:9" x14ac:dyDescent="0.25">
      <c r="A83" s="9" t="s">
        <v>58</v>
      </c>
      <c r="B83" s="12"/>
      <c r="C83" s="12">
        <v>5000</v>
      </c>
      <c r="D83" s="11">
        <f t="shared" si="16"/>
        <v>-5000</v>
      </c>
      <c r="E83" s="12"/>
      <c r="F83" s="34">
        <v>3281.76</v>
      </c>
      <c r="G83" s="11">
        <f t="shared" si="17"/>
        <v>-3281.76</v>
      </c>
      <c r="H83" s="45" t="s">
        <v>141</v>
      </c>
      <c r="I83" s="46" t="s">
        <v>142</v>
      </c>
    </row>
    <row r="84" spans="1:9" x14ac:dyDescent="0.25">
      <c r="A84" s="9" t="s">
        <v>59</v>
      </c>
      <c r="B84" s="12"/>
      <c r="C84" s="12"/>
      <c r="D84" s="11">
        <f t="shared" si="16"/>
        <v>0</v>
      </c>
      <c r="E84" s="12"/>
      <c r="F84" s="12"/>
      <c r="G84" s="11">
        <f t="shared" si="17"/>
        <v>0</v>
      </c>
      <c r="H84" s="49"/>
      <c r="I84" s="49"/>
    </row>
    <row r="85" spans="1:9" x14ac:dyDescent="0.25">
      <c r="A85" s="9" t="s">
        <v>60</v>
      </c>
      <c r="B85" s="12">
        <v>10000</v>
      </c>
      <c r="C85" s="12"/>
      <c r="D85" s="11">
        <f t="shared" si="16"/>
        <v>10000</v>
      </c>
      <c r="E85" s="12">
        <v>28430</v>
      </c>
      <c r="F85" s="12"/>
      <c r="G85" s="11">
        <f t="shared" si="17"/>
        <v>28430</v>
      </c>
      <c r="H85" s="55">
        <v>3591</v>
      </c>
      <c r="I85" s="49"/>
    </row>
    <row r="86" spans="1:9" ht="29.25" customHeight="1" x14ac:dyDescent="0.25">
      <c r="A86" s="21" t="s">
        <v>61</v>
      </c>
      <c r="B86" s="22">
        <f>SUM(B77:B85)</f>
        <v>57000</v>
      </c>
      <c r="C86" s="22">
        <f>SUM(C77:C85)</f>
        <v>250000</v>
      </c>
      <c r="D86" s="22">
        <f>B86-C86</f>
        <v>-193000</v>
      </c>
      <c r="E86" s="22">
        <f>SUM(E77:E85)</f>
        <v>159430</v>
      </c>
      <c r="F86" s="22">
        <f>SUM(F77:F85)</f>
        <v>64531.76</v>
      </c>
      <c r="G86" s="22">
        <f>E86-F86</f>
        <v>94898.239999999991</v>
      </c>
    </row>
    <row r="87" spans="1:9" ht="24.75" customHeight="1" x14ac:dyDescent="0.25">
      <c r="A87" s="23" t="s">
        <v>62</v>
      </c>
      <c r="B87" s="24"/>
      <c r="C87" s="24">
        <f>B86-C86</f>
        <v>-193000</v>
      </c>
      <c r="D87" s="24"/>
      <c r="E87" s="24"/>
      <c r="F87" s="24">
        <f>E86-F86</f>
        <v>94898.239999999991</v>
      </c>
      <c r="G87" s="24"/>
    </row>
    <row r="88" spans="1:9" ht="24.75" customHeight="1" x14ac:dyDescent="0.25">
      <c r="A88" s="39"/>
      <c r="B88" s="40"/>
      <c r="C88" s="40"/>
      <c r="D88" s="40"/>
      <c r="E88" s="40"/>
      <c r="F88" s="40"/>
      <c r="G88" s="40"/>
    </row>
    <row r="89" spans="1:9" x14ac:dyDescent="0.25">
      <c r="A89" s="35" t="s">
        <v>63</v>
      </c>
      <c r="B89" s="36"/>
      <c r="C89" s="36"/>
      <c r="D89" s="36"/>
      <c r="E89" s="36"/>
      <c r="F89" s="36"/>
      <c r="G89" s="36"/>
    </row>
    <row r="90" spans="1:9" x14ac:dyDescent="0.25">
      <c r="A90" s="35" t="s">
        <v>64</v>
      </c>
      <c r="B90" s="35"/>
      <c r="C90" s="35"/>
      <c r="D90" s="35"/>
      <c r="E90" s="35"/>
      <c r="F90" s="35"/>
      <c r="G90" s="35"/>
    </row>
    <row r="91" spans="1:9" x14ac:dyDescent="0.25">
      <c r="E91" s="28"/>
      <c r="F91" s="28"/>
    </row>
    <row r="92" spans="1:9" x14ac:dyDescent="0.25">
      <c r="E92" s="28"/>
    </row>
    <row r="94" spans="1:9" x14ac:dyDescent="0.25">
      <c r="E94" s="28"/>
    </row>
  </sheetData>
  <mergeCells count="6">
    <mergeCell ref="B4:D4"/>
    <mergeCell ref="E4:G4"/>
    <mergeCell ref="B12:D12"/>
    <mergeCell ref="E12:G12"/>
    <mergeCell ref="B75:D75"/>
    <mergeCell ref="E75:G75"/>
  </mergeCells>
  <pageMargins left="0.62992125984251968" right="0.23622047244094491" top="0.55118110236220474" bottom="0.74803149606299213" header="0.31496062992125984" footer="0.31496062992125984"/>
  <pageSetup paperSize="9" orientation="portrait" r:id="rId1"/>
  <headerFooter>
    <oddFooter>&amp;L&amp;F&amp;RSide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Budsjettforslag</vt:lpstr>
      <vt:lpstr>Budsjettforslag med kode</vt:lpstr>
      <vt:lpstr>Budsjettforslag!Utskriftsområde</vt:lpstr>
      <vt:lpstr>'Budsjettforslag med kode'!Utskriftsområde</vt:lpstr>
    </vt:vector>
  </TitlesOfParts>
  <Company>Statens Kartverk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Brede Gundersen</dc:creator>
  <cp:lastModifiedBy>Brede Høibak Gundersen</cp:lastModifiedBy>
  <cp:lastPrinted>2020-01-20T18:10:40Z</cp:lastPrinted>
  <dcterms:created xsi:type="dcterms:W3CDTF">2018-02-05T09:08:19Z</dcterms:created>
  <dcterms:modified xsi:type="dcterms:W3CDTF">2020-01-20T21:03:50Z</dcterms:modified>
</cp:coreProperties>
</file>